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ukissiorfiit-my.sharepoint.com/personal/elseo_nukissiorfiit_gl/Documents/Skrivebord/Udbud/"/>
    </mc:Choice>
  </mc:AlternateContent>
  <xr:revisionPtr revIDLastSave="0" documentId="8_{3A0B6608-282F-452F-A160-0B785ED2018B}" xr6:coauthVersionLast="47" xr6:coauthVersionMax="47" xr10:uidLastSave="{00000000-0000-0000-0000-000000000000}"/>
  <bookViews>
    <workbookView xWindow="1560" yWindow="1560" windowWidth="26955" windowHeight="15345" tabRatio="500" firstSheet="2" activeTab="2" xr2:uid="{00000000-000D-0000-FFFF-FFFF00000000}"/>
  </bookViews>
  <sheets>
    <sheet name="Vejledning" sheetId="1" r:id="rId1"/>
    <sheet name="1. Forfragt i Danmark" sheetId="2" r:id="rId2"/>
    <sheet name="2. Danmark - Grønland" sheetId="3" r:id="rId3"/>
    <sheet name="3. Internt Grønland - søfragt" sheetId="4" r:id="rId4"/>
    <sheet name="4. Internt Grønland - luftfragt" sheetId="5" r:id="rId5"/>
    <sheet name="5. Sammenregning"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1" i="6" l="1"/>
  <c r="F30" i="6"/>
  <c r="C30" i="6"/>
  <c r="F29" i="6"/>
  <c r="F24" i="6"/>
  <c r="C24" i="6"/>
  <c r="F23" i="6"/>
  <c r="F25" i="6" s="1"/>
  <c r="F18" i="6"/>
  <c r="C18" i="6"/>
  <c r="F17" i="6"/>
  <c r="F16" i="6"/>
  <c r="F15" i="6"/>
  <c r="C15" i="6"/>
  <c r="F14" i="6"/>
  <c r="C14" i="6"/>
  <c r="F13" i="6"/>
  <c r="F19" i="6" s="1"/>
  <c r="F8" i="6"/>
  <c r="C8" i="6"/>
  <c r="F7" i="6"/>
  <c r="F9" i="6" s="1"/>
  <c r="F33" i="6" s="1"/>
  <c r="C7" i="6"/>
  <c r="C9" i="6" s="1"/>
  <c r="E38" i="5"/>
  <c r="J37" i="5"/>
  <c r="J36" i="5"/>
  <c r="J35" i="5"/>
  <c r="J38" i="5" s="1"/>
  <c r="D30" i="6" s="1"/>
  <c r="E30" i="6" s="1"/>
  <c r="E32" i="5"/>
  <c r="C29" i="6" s="1"/>
  <c r="C31" i="6" s="1"/>
  <c r="J31" i="5"/>
  <c r="J30" i="5"/>
  <c r="J29" i="5"/>
  <c r="J28" i="5"/>
  <c r="J27" i="5"/>
  <c r="J26" i="5"/>
  <c r="J25" i="5"/>
  <c r="J24" i="5"/>
  <c r="J23" i="5"/>
  <c r="J22" i="5"/>
  <c r="J21" i="5"/>
  <c r="J20" i="5"/>
  <c r="J19" i="5"/>
  <c r="J18" i="5"/>
  <c r="J17" i="5"/>
  <c r="J16" i="5"/>
  <c r="J15" i="5"/>
  <c r="J14" i="5"/>
  <c r="J13" i="5"/>
  <c r="J12" i="5"/>
  <c r="J11" i="5"/>
  <c r="J32" i="5" s="1"/>
  <c r="D29" i="6" s="1"/>
  <c r="J10" i="5"/>
  <c r="J9" i="5"/>
  <c r="J8" i="5"/>
  <c r="E206" i="3"/>
  <c r="J205" i="3"/>
  <c r="J204" i="3"/>
  <c r="J203" i="3"/>
  <c r="J202" i="3"/>
  <c r="J206" i="3" s="1"/>
  <c r="D18" i="6" s="1"/>
  <c r="E18" i="6" s="1"/>
  <c r="E199" i="3"/>
  <c r="C17" i="6" s="1"/>
  <c r="J198" i="3"/>
  <c r="J197" i="3"/>
  <c r="J196" i="3"/>
  <c r="J195" i="3"/>
  <c r="J194" i="3"/>
  <c r="J193" i="3"/>
  <c r="J192" i="3"/>
  <c r="J191" i="3"/>
  <c r="J190" i="3"/>
  <c r="J189" i="3"/>
  <c r="J188" i="3"/>
  <c r="J187" i="3"/>
  <c r="J186" i="3"/>
  <c r="J185" i="3"/>
  <c r="J184" i="3"/>
  <c r="J183" i="3"/>
  <c r="J182" i="3"/>
  <c r="J181" i="3"/>
  <c r="J180" i="3"/>
  <c r="J179" i="3"/>
  <c r="J178" i="3"/>
  <c r="J177" i="3"/>
  <c r="J176" i="3"/>
  <c r="J175" i="3"/>
  <c r="J174" i="3"/>
  <c r="J173" i="3"/>
  <c r="J172" i="3"/>
  <c r="J171" i="3"/>
  <c r="J170" i="3"/>
  <c r="J169" i="3"/>
  <c r="J199" i="3" s="1"/>
  <c r="D17" i="6" s="1"/>
  <c r="E17" i="6" s="1"/>
  <c r="J168" i="3"/>
  <c r="J167" i="3"/>
  <c r="J166" i="3"/>
  <c r="J165" i="3"/>
  <c r="J164" i="3"/>
  <c r="J163" i="3"/>
  <c r="J162" i="3"/>
  <c r="J161" i="3"/>
  <c r="E158" i="3"/>
  <c r="C16" i="6" s="1"/>
  <c r="J157" i="3"/>
  <c r="J156" i="3"/>
  <c r="J155" i="3"/>
  <c r="J154" i="3"/>
  <c r="J153" i="3"/>
  <c r="J152" i="3"/>
  <c r="J151" i="3"/>
  <c r="J150" i="3"/>
  <c r="J149" i="3"/>
  <c r="J148" i="3"/>
  <c r="J147" i="3"/>
  <c r="J146" i="3"/>
  <c r="J145" i="3"/>
  <c r="J144" i="3"/>
  <c r="J143" i="3"/>
  <c r="J142" i="3"/>
  <c r="J141" i="3"/>
  <c r="J140" i="3"/>
  <c r="J139" i="3"/>
  <c r="J138" i="3"/>
  <c r="J137" i="3"/>
  <c r="J136" i="3"/>
  <c r="J135" i="3"/>
  <c r="J134" i="3"/>
  <c r="J133" i="3"/>
  <c r="J132" i="3"/>
  <c r="J131" i="3"/>
  <c r="J130" i="3"/>
  <c r="J129" i="3"/>
  <c r="J128" i="3"/>
  <c r="J127" i="3"/>
  <c r="J126" i="3"/>
  <c r="J125" i="3"/>
  <c r="J158" i="3" s="1"/>
  <c r="D16" i="6" s="1"/>
  <c r="E16" i="6" s="1"/>
  <c r="J124" i="3"/>
  <c r="J123" i="3"/>
  <c r="J122" i="3"/>
  <c r="J121" i="3"/>
  <c r="E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118" i="3" s="1"/>
  <c r="D15" i="6" s="1"/>
  <c r="E15" i="6" s="1"/>
  <c r="E59" i="3"/>
  <c r="J58" i="3"/>
  <c r="J57" i="3"/>
  <c r="J56" i="3"/>
  <c r="J55" i="3"/>
  <c r="J54" i="3"/>
  <c r="J53" i="3"/>
  <c r="J59" i="3" s="1"/>
  <c r="D14" i="6" s="1"/>
  <c r="E14" i="6" s="1"/>
  <c r="J52" i="3"/>
  <c r="J51" i="3"/>
  <c r="J50" i="3"/>
  <c r="J49" i="3"/>
  <c r="E46" i="3"/>
  <c r="C13" i="6" s="1"/>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46" i="3" s="1"/>
  <c r="D13" i="6" s="1"/>
  <c r="J9" i="3"/>
  <c r="J8" i="3"/>
  <c r="B35" i="2"/>
  <c r="I34" i="2"/>
  <c r="G33" i="2"/>
  <c r="M32" i="2"/>
  <c r="K32" i="2"/>
  <c r="I32" i="2"/>
  <c r="K31" i="2"/>
  <c r="K30" i="2"/>
  <c r="I30" i="2"/>
  <c r="O29" i="2"/>
  <c r="K29" i="2"/>
  <c r="O28" i="2"/>
  <c r="K28" i="2"/>
  <c r="I28" i="2"/>
  <c r="K27" i="2"/>
  <c r="I27" i="2"/>
  <c r="O26" i="2"/>
  <c r="K26" i="2"/>
  <c r="I26" i="2"/>
  <c r="G26" i="2"/>
  <c r="D8" i="6" s="1"/>
  <c r="E8" i="6" s="1"/>
  <c r="O24" i="2"/>
  <c r="I24" i="2"/>
  <c r="O23" i="2"/>
  <c r="M23" i="2"/>
  <c r="K23" i="2"/>
  <c r="I23" i="2"/>
  <c r="O22" i="2"/>
  <c r="M22" i="2"/>
  <c r="K22" i="2"/>
  <c r="I22" i="2"/>
  <c r="G22" i="2"/>
  <c r="O21" i="2"/>
  <c r="M21" i="2"/>
  <c r="K21" i="2"/>
  <c r="I21" i="2"/>
  <c r="O20" i="2"/>
  <c r="M20" i="2"/>
  <c r="K20" i="2"/>
  <c r="I20" i="2"/>
  <c r="G20" i="2"/>
  <c r="O19" i="2"/>
  <c r="M19" i="2"/>
  <c r="K19" i="2"/>
  <c r="I19" i="2"/>
  <c r="G19" i="2"/>
  <c r="O18" i="2"/>
  <c r="M18" i="2"/>
  <c r="K18" i="2"/>
  <c r="I18" i="2"/>
  <c r="K17" i="2"/>
  <c r="I17" i="2"/>
  <c r="O16" i="2"/>
  <c r="M16" i="2"/>
  <c r="K16" i="2"/>
  <c r="I16" i="2"/>
  <c r="G16" i="2"/>
  <c r="O15" i="2"/>
  <c r="K15" i="2"/>
  <c r="I15" i="2"/>
  <c r="G15" i="2"/>
  <c r="O14" i="2"/>
  <c r="K14" i="2"/>
  <c r="I14" i="2"/>
  <c r="O13" i="2"/>
  <c r="K13" i="2"/>
  <c r="I13" i="2"/>
  <c r="G13" i="2"/>
  <c r="O12" i="2"/>
  <c r="M12" i="2"/>
  <c r="K12" i="2"/>
  <c r="I12" i="2"/>
  <c r="O11" i="2"/>
  <c r="M11" i="2"/>
  <c r="M35" i="2" s="1"/>
  <c r="K11" i="2"/>
  <c r="I11" i="2"/>
  <c r="I35" i="2" s="1"/>
  <c r="G11" i="2"/>
  <c r="D7" i="6" s="1"/>
  <c r="O10" i="2"/>
  <c r="K10" i="2"/>
  <c r="K35" i="2" s="1"/>
  <c r="I10" i="2"/>
  <c r="O9" i="2"/>
  <c r="O35" i="2" s="1"/>
  <c r="K9" i="2"/>
  <c r="I9" i="2"/>
  <c r="G9" i="2"/>
  <c r="E57" i="4"/>
  <c r="J56" i="4"/>
  <c r="J55" i="4"/>
  <c r="J57" i="4" s="1"/>
  <c r="D24" i="6" s="1"/>
  <c r="E24" i="6" s="1"/>
  <c r="E52" i="4"/>
  <c r="C23" i="6" s="1"/>
  <c r="C25" i="6" s="1"/>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J19" i="4"/>
  <c r="J18" i="4"/>
  <c r="J17" i="4"/>
  <c r="J16" i="4"/>
  <c r="J15" i="4"/>
  <c r="J14" i="4"/>
  <c r="J13" i="4"/>
  <c r="J12" i="4"/>
  <c r="J11" i="4"/>
  <c r="J10" i="4"/>
  <c r="J9" i="4"/>
  <c r="J52" i="4" s="1"/>
  <c r="D23" i="6" s="1"/>
  <c r="J8" i="4"/>
  <c r="E13" i="6" l="1"/>
  <c r="E19" i="6" s="1"/>
  <c r="D19" i="6"/>
  <c r="E29" i="6"/>
  <c r="E31" i="6" s="1"/>
  <c r="D31" i="6"/>
  <c r="E7" i="6"/>
  <c r="E9" i="6" s="1"/>
  <c r="D9" i="6"/>
  <c r="E23" i="6"/>
  <c r="E25" i="6" s="1"/>
  <c r="D25" i="6"/>
  <c r="C19" i="6"/>
  <c r="C33" i="6" s="1"/>
  <c r="G35" i="2"/>
  <c r="E33" i="6" l="1"/>
  <c r="D33" i="6"/>
</calcChain>
</file>

<file path=xl/sharedStrings.xml><?xml version="1.0" encoding="utf-8"?>
<sst xmlns="http://schemas.openxmlformats.org/spreadsheetml/2006/main" count="1099" uniqueCount="180">
  <si>
    <t>Prisoversigt — udfyldelsesskema</t>
  </si>
  <si>
    <t>Nukissiorfiit, udbud af spedition og fragt 2026-2030</t>
  </si>
  <si>
    <t>Sådan udfyldes skemaet</t>
  </si>
  <si>
    <t>Kun de gule felter</t>
  </si>
  <si>
    <t>De gule kolonner hedder "Pris pr. sending". Alt andet er oplysninger fra Nukissiorfiit eller formler og er låst. Angiv prisen for én forsendelse med den anførte fragtpligtige vægt, dør til dør.</t>
  </si>
  <si>
    <t>Alle prisark skal udfyldes</t>
  </si>
  <si>
    <t>Udbuddet tildeles samlet til én leverandør. Der skal derfor afgives pris i samtlige gule felter på ark 1 til 4.</t>
  </si>
  <si>
    <t>Beløbene beregnes selv</t>
  </si>
  <si>
    <t>Kolonnerne "I alt" og arket "Sammenregning" udfyldes automatisk. De skal ikke selv gange antal og pris sammen.</t>
  </si>
  <si>
    <t>Prisen er alt inklusive</t>
  </si>
  <si>
    <t>Prisen skal dække samtlige omkostninger, tillæg og gebyrer bortset fra olietillæg, jf. kravspecifikationens punkt 1. Priserne skal svare til de rater, De har afgivet i RFP’en.</t>
  </si>
  <si>
    <t>Hvad skemaet indeholder</t>
  </si>
  <si>
    <t>Ark 1 — Forfragt i Danmark</t>
  </si>
  <si>
    <t>Afhentning hos leverandør i Danmark og transport til Aarhus havn eller Kastrup lufthavn. Opdelt på dansk zone og vægtinterval. Kun felter, hvor der faktisk er registreret sendinger, skal udfyldes — de øvrige er markeret med en streg.</t>
  </si>
  <si>
    <t>Ark 2 — Danmark til Grønland</t>
  </si>
  <si>
    <t>Seks produkter opdelt på RFP’ens zoner og på vægtinterval. Hver række er ét vægtinterval i én zone.</t>
  </si>
  <si>
    <t>Ark 3 — Internt søfragt</t>
  </si>
  <si>
    <t>Interne søforsendelser, opdelt på faktiske ruter og vægtinterval.</t>
  </si>
  <si>
    <t>Ark 4 — Internt luftfragt</t>
  </si>
  <si>
    <t>Interne luftforsendelser, opdelt på faktiske ruter og vægtinterval.</t>
  </si>
  <si>
    <t>Ark 5 — Sammenregning</t>
  </si>
  <si>
    <t>Samlet pris for hele udbuddet. Viser også, hvor mange priser der mangler. Feltet "Samlet pris for hele udbuddet", kolonne D, er den evalueringstekniske pris.</t>
  </si>
  <si>
    <t>Om vægtintervallerne</t>
  </si>
  <si>
    <t>Hvorfor intervaller</t>
  </si>
  <si>
    <t>Prisen pr. forsendelse er ikke lineær i vægten — der er minimumssatser og faldende kilopriser. Derfor er hver zone og hver rute opdelt på vægtintervaller, så prisen afgives på et grundlag, der svarer til den faktiske sammensætning af forsendelserne. Gennemsnittet inden for hvert interval ligger tæt på medianen, og den beregnede pris svarer dermed til den forventede faktiske omkostning.</t>
  </si>
  <si>
    <t>Intervaller søfragt</t>
  </si>
  <si>
    <t>1-25 · 25,1-50 · 50,1-150 · 150,1-400 · 400,1-1.000 · 1.000,1-2.500 · 2.500,1-6.000 · over 6.000 kg fragtpligtig vægt.</t>
  </si>
  <si>
    <t>Intervaller luftfragt og pakker</t>
  </si>
  <si>
    <t>1-5 · 5,1-15 · 15,1-40 · 40,1-100 · 100,1-300 kg fragtpligtig vægt.</t>
  </si>
  <si>
    <t>Rækker uden sendinger</t>
  </si>
  <si>
    <t>Der er kun oprettet rækker for de kombinationer af zone/rute og vægtinterval, hvor der faktisk er registreret forsendelser i perioden. Alle viste rækker skal prissættes.</t>
  </si>
  <si>
    <t>Om tallene</t>
  </si>
  <si>
    <t>Datagrundlag</t>
  </si>
  <si>
    <t>Antal og gennemsnit stammer fra Nukissiorfiits faktiske forsendelser i perioden 01.04.2024 til 31.03.2026, altså 24 måneder. Kolonnen "Antal" er antallet i hele perioden.</t>
  </si>
  <si>
    <t>Fragtpligtig vægt</t>
  </si>
  <si>
    <t>Både gennemsnitsvægt og gennemsnitsrumfang er oplyst, så De selv kan afgøre, hvilken af dem der er afregningsgrundlaget. Omregning: søfragt 1 m³ = 600 kg, luftfragt og pakker 1 m³ = 167 kg, national distribution i Danmark 1 m³ = 250 kg.</t>
  </si>
  <si>
    <t>Zoneinddeling</t>
  </si>
  <si>
    <t>Zonerne på ark 2 er RFP’ens zoner.</t>
  </si>
  <si>
    <t>Ingen garanti</t>
  </si>
  <si>
    <t>Tallene er vejledende. Nukissiorfiit garanterer ingen mængder og forbeholder sig ret til at ændre fordelingen.</t>
  </si>
  <si>
    <t>1. Forfragt i Danmark</t>
  </si>
  <si>
    <t>Afhentning hos leverandør og transport til terminal</t>
  </si>
  <si>
    <t>Gule felter udfyldes med pris pr. sending. Felter med "–" udfyldes ikke, da der ikke er registreret sendinger i den pågældende zone og vægtinterval.</t>
  </si>
  <si>
    <t>Zone 1</t>
  </si>
  <si>
    <t>Zone 2</t>
  </si>
  <si>
    <t>Zone 3</t>
  </si>
  <si>
    <t>Zone 4</t>
  </si>
  <si>
    <t>Zone 5</t>
  </si>
  <si>
    <t>Terminal og vægtinterval</t>
  </si>
  <si>
    <t>Antal sendinger</t>
  </si>
  <si>
    <t>Snit vægt (kg)</t>
  </si>
  <si>
    <t>Snit rumfang (m³)</t>
  </si>
  <si>
    <t>Fragtpligtig vægt (kg)</t>
  </si>
  <si>
    <t>Pris pr. sending</t>
  </si>
  <si>
    <t>I alt (24 mdr.)</t>
  </si>
  <si>
    <t>Aarhushavnen</t>
  </si>
  <si>
    <t>1-5 kg</t>
  </si>
  <si>
    <t>-</t>
  </si>
  <si>
    <t>5,1-10 kg</t>
  </si>
  <si>
    <t>10,1-20 kg</t>
  </si>
  <si>
    <t>20,1-30 kg</t>
  </si>
  <si>
    <t>30,1-50 kg</t>
  </si>
  <si>
    <t>50,1-70 kg</t>
  </si>
  <si>
    <t>70,1-100 kg</t>
  </si>
  <si>
    <t>100,1-150 kg</t>
  </si>
  <si>
    <t>150,1-200 kg</t>
  </si>
  <si>
    <t>200,1-300 kg</t>
  </si>
  <si>
    <t>300,1-500 kg</t>
  </si>
  <si>
    <t>500,1-1.000 kg</t>
  </si>
  <si>
    <t>1.000,1-1.500 kg</t>
  </si>
  <si>
    <t>1.500,1-3.000 kg</t>
  </si>
  <si>
    <t>3.000,1-5.000 kg</t>
  </si>
  <si>
    <t>Over 5.000 kg</t>
  </si>
  <si>
    <t>Kastrup Lufthavn</t>
  </si>
  <si>
    <t>I alt</t>
  </si>
  <si>
    <t>Sådan er den fragtpligtige vægt beregnet</t>
  </si>
  <si>
    <t>Fragtpligtig vægt er den højeste af den faktiske vægt og rumfanget omregnet til vægt. På national distribution i Danmark er omregningsfaktoren 1 m³ = 250 kg, jf. kravspecifikationens forudsætning nr. 4. Samme forudsætning angiver, at 1 ladmeter = 1.500 kg.</t>
  </si>
  <si>
    <t>Kolonnen 'Fragtpligtig vægt' er et vejet gennemsnit på tværs af de zoner, hvor der er registreret sendinger i det pågældende vægtinterval. Vægtintervallerne i kolonne A er fastsat ud fra den fragtpligtige vægt, ikke den faktiske.</t>
  </si>
  <si>
    <t>Tallet er oplyst, så alle tilbud regnes på samme grundlag.</t>
  </si>
  <si>
    <t>Vægtintervallerne følger intervalgrænserne i RFP’ens ark "Afhentning til Terminal", så hvert interval her svarer til et eller flere hele intervaller i RFP’en.</t>
  </si>
  <si>
    <t>6000-6799</t>
  </si>
  <si>
    <t>5000-5985, 6800-6999, 7000-7460, 8000-8369, 8380-8399, 8450-8499, 8520-8541, 8600-8799, 8881-8883</t>
  </si>
  <si>
    <t>7470-7699, 7800-7899, 8370, 8400-8449, 8500, 8543-8599, 8800-8880, 8900-8999, 9000-9299, 9500-9689</t>
  </si>
  <si>
    <t>7700-7799, 7900-7999, 9300-9499, 9700-9990</t>
  </si>
  <si>
    <t>1000-3670, 4000-4990</t>
  </si>
  <si>
    <t>Zoneinddelingen er postnummerintervallerne fra RFP’ens ark "Afhentning til Terminal". Samtlige afsenderpostnumre i statistikken er henført til zone efter disse intervaller.</t>
  </si>
  <si>
    <t>2. Danmark til Grønland</t>
  </si>
  <si>
    <t>Import fra Danmark til grønlandske destinationer.</t>
  </si>
  <si>
    <t>Udfyld de gule felter med prisen for én forsendelse med den anførte fragtpligtige vægt, dør til dør. Hver række er ét vægtinterval i én zone. Kolonnen "I alt" beregnes automatisk.</t>
  </si>
  <si>
    <t>Produkt</t>
  </si>
  <si>
    <t>Zone</t>
  </si>
  <si>
    <t>Zonen omfatter</t>
  </si>
  <si>
    <t>Vægtinterval
(fragtpligtig vægt)</t>
  </si>
  <si>
    <t>Antal
sendinger</t>
  </si>
  <si>
    <t>Snit rumfang
(m³)</t>
  </si>
  <si>
    <t>Snit vægt
(kg)</t>
  </si>
  <si>
    <t>Fragtpligtig
vægt (kg)</t>
  </si>
  <si>
    <t>Alm. luftfragt</t>
  </si>
  <si>
    <t>Kangerlussuaq, Maniitsoq, Sisimiut, Paamiut, Aasiaat og Ilulissat</t>
  </si>
  <si>
    <t>5,1-15 kg</t>
  </si>
  <si>
    <t>15,1-40 kg</t>
  </si>
  <si>
    <t>40,1-100 kg</t>
  </si>
  <si>
    <t>100,1-300 kg</t>
  </si>
  <si>
    <t>Nuuk</t>
  </si>
  <si>
    <t>Narsarsuaq</t>
  </si>
  <si>
    <t>Qaqortoq, Narsaq og Nanortalik</t>
  </si>
  <si>
    <t>Qasigiannguit og Qeqertarsuaq</t>
  </si>
  <si>
    <t>Uummannaq</t>
  </si>
  <si>
    <t>Upernavik</t>
  </si>
  <si>
    <t>Qaanaaq</t>
  </si>
  <si>
    <t>Tasiilaq og Ittoqqortoormiit</t>
  </si>
  <si>
    <t>Alm. luftfragt i alt</t>
  </si>
  <si>
    <t>Prioriteret luftfragt (Greenpack)</t>
  </si>
  <si>
    <t>Sisimiut, Maniitsoq, Aasiaat, Ilulissat, Kangerlussuaq og Narsarsuaq</t>
  </si>
  <si>
    <t>Resten af Grønland</t>
  </si>
  <si>
    <t>Prioriteret luftfragt (Greenpack) i alt</t>
  </si>
  <si>
    <t>Søfragt alment gods</t>
  </si>
  <si>
    <t>Nanortalik, Qaqortoq, Narsaq og Paamiut m. bygder</t>
  </si>
  <si>
    <t>1-25 kg</t>
  </si>
  <si>
    <t>25,1-50 kg</t>
  </si>
  <si>
    <t>50,1-150 kg</t>
  </si>
  <si>
    <t>150,1-400 kg</t>
  </si>
  <si>
    <t>400,1-1.000 kg</t>
  </si>
  <si>
    <t>1.000,1-2.500 kg</t>
  </si>
  <si>
    <t>2.500,1-6.000 kg</t>
  </si>
  <si>
    <t>Over 6.000 kg</t>
  </si>
  <si>
    <t>Nuuk, Maniitsoq og Sisimiut m. bygder</t>
  </si>
  <si>
    <t>Aasiaat, Qasigiannguit, Qeqertarsuaq, Kangaatsiaq og Ilulissat m. bygder</t>
  </si>
  <si>
    <t>Uummannaq og Upernavik m. bygder</t>
  </si>
  <si>
    <t>Qaanaaq, Pittufik, Narsarsuaq, Kangerlussuaq og Kangilinnguit m. bygder</t>
  </si>
  <si>
    <t>Tasiilaq m. bygder</t>
  </si>
  <si>
    <t>Ittoqqortoormiit m. bygder</t>
  </si>
  <si>
    <t>Søfragt alment gods i alt</t>
  </si>
  <si>
    <t>Søfragt farligt gods</t>
  </si>
  <si>
    <t>Søfragt farligt gods i alt</t>
  </si>
  <si>
    <t>Søfragt flatrack</t>
  </si>
  <si>
    <t>Søfragt flatrack i alt</t>
  </si>
  <si>
    <t>Søfragt køl og TIF</t>
  </si>
  <si>
    <t>Søfragt køl og TIF i alt</t>
  </si>
  <si>
    <t>Fragtpligtig vægt er den højeste af den faktiske vægt og rumfanget omregnet til vægt: søfragt 1 m³ = 600 kg, luftfragt og pakker 1 m³ = 167 kg. Den oplyste fragtpligtige vægt er gennemsnittet af den fragtpligtige vægt pr. sending og kan derfor ikke udledes af de to gennemsnitskolonner til venstre, da vægten er afgørende for nogle sendinger og rumfanget for andre. Antal, gennemsnit og intervalfordeling stammer fra faktiske forsendelser 01.04.2024-31.03.2026.</t>
  </si>
  <si>
    <t>Internt Grønland - søfragt</t>
  </si>
  <si>
    <t>Søfragt mellem grønlandske destinationer</t>
  </si>
  <si>
    <t>Udfyld de gule felter med prisen for én forsendelse med den anførte fragtpligtige vægt, dør til dør. Ruterne er de faktisk forekommende.</t>
  </si>
  <si>
    <t>Fra</t>
  </si>
  <si>
    <t>Til</t>
  </si>
  <si>
    <t>Aappilattoq</t>
  </si>
  <si>
    <t>Ilulissat</t>
  </si>
  <si>
    <t>Nanortalik</t>
  </si>
  <si>
    <t>Aasiaat</t>
  </si>
  <si>
    <t>Kangaatsiaq</t>
  </si>
  <si>
    <t>Kangerlussuaq</t>
  </si>
  <si>
    <t>Maniitsoq</t>
  </si>
  <si>
    <t>Narsaq</t>
  </si>
  <si>
    <t>Paamiut</t>
  </si>
  <si>
    <t>Qaqortoq</t>
  </si>
  <si>
    <t>Qasigiannguit</t>
  </si>
  <si>
    <t>Qeqertarsuaq</t>
  </si>
  <si>
    <t>Sisimiut</t>
  </si>
  <si>
    <t>Fragtpligtig vægt: den højeste af faktisk vægt og rumfang omregnet med 1 m³ = 600 kg, opgjort pr. sending og derefter gennemsnitsberegnet.</t>
  </si>
  <si>
    <t>Internt Grønland - luftfragt</t>
  </si>
  <si>
    <t>Luftfragt mellem grønlandske destinationer</t>
  </si>
  <si>
    <t>Ittoqqortoormiit</t>
  </si>
  <si>
    <t>Tasiilaq</t>
  </si>
  <si>
    <t>Prioriteret luftfragt</t>
  </si>
  <si>
    <t>Kulusuk</t>
  </si>
  <si>
    <t>Prioriteret luftfragt i alt</t>
  </si>
  <si>
    <t>Fragtpligtig vægt: den højeste af faktisk vægt og rumfang omregnet med 1 m³ = 167 kg, opgjort pr. sending og derefter gennemsnitsberegnet.</t>
  </si>
  <si>
    <t>Sammenregning</t>
  </si>
  <si>
    <t>Beregnes automatisk. Udfyldes ikke.</t>
  </si>
  <si>
    <t>Forfragt i Danmark</t>
  </si>
  <si>
    <t>Terminal</t>
  </si>
  <si>
    <t>I alt 24 mdr. (DKK)</t>
  </si>
  <si>
    <t>I alt pr. år (DKK)</t>
  </si>
  <si>
    <t>Manglende priser</t>
  </si>
  <si>
    <t>Danmark til Grønland</t>
  </si>
  <si>
    <t>Internt i Grønland - søfragt</t>
  </si>
  <si>
    <t>Internt i Grønland - luftfragt</t>
  </si>
  <si>
    <t>Samlet pris for hele udbuddet</t>
  </si>
  <si>
    <t>Kolonnen "Manglende priser" skal vise 0. Der skal afgives pris i samtlige gule felter, hvor der er registreret forsendelser.</t>
  </si>
  <si>
    <t>Den evalueringstekniske pris er feltet "Samlet pris for hele udbuddet", kolonne D (celle D33).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</si>
</sst>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20" x14ac:knownFonts="1">
    <font>
      <sz val="11"/>
      <color theme="1"/>
      <name val="Calibri"/>
      <family val="2"/>
      <charset val="1"/>
    </font>
    <font>
      <b/>
      <sz val="15"/>
      <color rgb="FF1F3864"/>
      <name val="Arial"/>
      <charset val="1"/>
    </font>
    <font>
      <sz val="9"/>
      <color rgb="FF595959"/>
      <name val="Arial"/>
      <charset val="1"/>
    </font>
    <font>
      <b/>
      <sz val="11"/>
      <color rgb="FF1F3864"/>
      <name val="Arial"/>
      <charset val="1"/>
    </font>
    <font>
      <b/>
      <sz val="10"/>
      <name val="Arial"/>
      <charset val="1"/>
    </font>
    <font>
      <sz val="10"/>
      <name val="Arial"/>
      <charset val="1"/>
    </font>
    <font>
      <b/>
      <sz val="10"/>
      <name val="Arial"/>
      <family val="2"/>
      <charset val="1"/>
    </font>
    <font>
      <sz val="10"/>
      <name val="Arial"/>
      <family val="2"/>
      <charset val="1"/>
    </font>
    <font>
      <b/>
      <sz val="15"/>
      <color rgb="FF1F3864"/>
      <name val="Arial"/>
      <family val="2"/>
      <charset val="1"/>
    </font>
    <font>
      <sz val="9"/>
      <color rgb="FF595959"/>
      <name val="Arial"/>
      <family val="2"/>
      <charset val="1"/>
    </font>
    <font>
      <i/>
      <sz val="10"/>
      <color rgb="FF595959"/>
      <name val="Arial"/>
      <family val="2"/>
      <charset val="1"/>
    </font>
    <font>
      <b/>
      <sz val="10"/>
      <color rgb="FF1F3864"/>
      <name val="Arial"/>
      <family val="2"/>
      <charset val="1"/>
    </font>
    <font>
      <b/>
      <sz val="10"/>
      <color rgb="FFFFFFFF"/>
      <name val="Arial"/>
      <family val="2"/>
      <charset val="1"/>
    </font>
    <font>
      <b/>
      <sz val="11"/>
      <color rgb="FF1F3864"/>
      <name val="Arial"/>
      <family val="2"/>
      <charset val="1"/>
    </font>
    <font>
      <sz val="10"/>
      <color rgb="FF0000FF"/>
      <name val="Arial"/>
      <family val="2"/>
      <charset val="1"/>
    </font>
    <font>
      <sz val="10"/>
      <color rgb="FFA6A6A6"/>
      <name val="Arial"/>
      <family val="2"/>
      <charset val="1"/>
    </font>
    <font>
      <b/>
      <sz val="10"/>
      <color rgb="FFFFFFFF"/>
      <name val="Arial"/>
      <charset val="1"/>
    </font>
    <font>
      <b/>
      <sz val="10"/>
      <color rgb="FF1F3864"/>
      <name val="Arial"/>
      <charset val="1"/>
    </font>
    <font>
      <sz val="10"/>
      <color rgb="FF0000FF"/>
      <name val="Arial"/>
      <charset val="1"/>
    </font>
    <font>
      <b/>
      <sz val="11"/>
      <name val="Arial"/>
      <charset val="1"/>
    </font>
  </fonts>
  <fills count="6">
    <fill>
      <patternFill patternType="none"/>
    </fill>
    <fill>
      <patternFill patternType="gray125"/>
    </fill>
    <fill>
      <patternFill patternType="solid">
        <fgColor rgb="FFD9E1F2"/>
        <bgColor rgb="FFE2EFDA"/>
      </patternFill>
    </fill>
    <fill>
      <patternFill patternType="solid">
        <fgColor rgb="FF1F3864"/>
        <bgColor rgb="FF333333"/>
      </patternFill>
    </fill>
    <fill>
      <patternFill patternType="solid">
        <fgColor rgb="FFFFF2CC"/>
        <bgColor rgb="FFE2EFDA"/>
      </patternFill>
    </fill>
    <fill>
      <patternFill patternType="solid">
        <fgColor rgb="FFE2EFDA"/>
        <b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50">
    <xf numFmtId="0" fontId="0" fillId="0" borderId="0" xfId="0"/>
    <xf numFmtId="0" fontId="1" fillId="0" borderId="0" xfId="0" applyFont="1"/>
    <xf numFmtId="0" fontId="2" fillId="0" borderId="0" xfId="0" applyFont="1"/>
    <xf numFmtId="0" fontId="3" fillId="2" borderId="0" xfId="0" applyFont="1" applyFill="1"/>
    <xf numFmtId="0" fontId="0" fillId="2" borderId="0" xfId="0" applyFill="1"/>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vertical="top" wrapText="1"/>
    </xf>
    <xf numFmtId="0" fontId="3" fillId="0" borderId="0" xfId="0" applyFont="1"/>
    <xf numFmtId="0" fontId="4" fillId="2" borderId="0" xfId="0" applyFont="1" applyFill="1"/>
    <xf numFmtId="0" fontId="5" fillId="2" borderId="0" xfId="0" applyFont="1" applyFill="1" applyAlignment="1">
      <alignment vertical="top" wrapText="1"/>
    </xf>
    <xf numFmtId="0" fontId="8" fillId="0" borderId="0" xfId="0" applyFont="1"/>
    <xf numFmtId="0" fontId="9" fillId="0" borderId="0" xfId="0" applyFont="1"/>
    <xf numFmtId="0" fontId="12" fillId="3" borderId="1" xfId="0" applyFont="1" applyFill="1" applyBorder="1" applyAlignment="1">
      <alignment horizontal="center" vertical="center" wrapText="1"/>
    </xf>
    <xf numFmtId="0" fontId="13" fillId="2" borderId="1" xfId="0" applyFont="1" applyFill="1" applyBorder="1"/>
    <xf numFmtId="0" fontId="0" fillId="2" borderId="1" xfId="0" applyFill="1" applyBorder="1"/>
    <xf numFmtId="0" fontId="6" fillId="0" borderId="1" xfId="0" applyFont="1" applyBorder="1"/>
    <xf numFmtId="3" fontId="7" fillId="0" borderId="1" xfId="0" applyNumberFormat="1" applyFont="1" applyBorder="1"/>
    <xf numFmtId="164" fontId="7" fillId="0" borderId="1" xfId="0" applyNumberFormat="1" applyFont="1" applyBorder="1"/>
    <xf numFmtId="165" fontId="7" fillId="0" borderId="1" xfId="0" applyNumberFormat="1" applyFont="1" applyBorder="1"/>
    <xf numFmtId="4" fontId="14" fillId="4" borderId="1" xfId="0" applyNumberFormat="1" applyFont="1" applyFill="1" applyBorder="1" applyAlignment="1" applyProtection="1">
      <alignment horizontal="right" vertical="center"/>
      <protection locked="0"/>
    </xf>
    <xf numFmtId="0" fontId="15" fillId="0" borderId="1" xfId="0" applyFont="1" applyBorder="1" applyAlignment="1">
      <alignment horizontal="center" vertical="center"/>
    </xf>
    <xf numFmtId="0" fontId="9" fillId="0" borderId="1" xfId="0" applyFont="1" applyBorder="1"/>
    <xf numFmtId="4" fontId="15" fillId="0" borderId="1" xfId="0" applyNumberFormat="1" applyFont="1" applyBorder="1" applyAlignment="1">
      <alignment horizontal="center" vertical="center"/>
    </xf>
    <xf numFmtId="4" fontId="9" fillId="4" borderId="1" xfId="0" applyNumberFormat="1" applyFont="1" applyFill="1" applyBorder="1" applyAlignment="1" applyProtection="1">
      <alignment horizontal="right" vertical="center"/>
      <protection locked="0"/>
    </xf>
    <xf numFmtId="0" fontId="6" fillId="5" borderId="1" xfId="0" applyFont="1" applyFill="1" applyBorder="1"/>
    <xf numFmtId="3" fontId="6" fillId="5" borderId="1" xfId="0" applyNumberFormat="1" applyFont="1" applyFill="1" applyBorder="1"/>
    <xf numFmtId="0" fontId="0" fillId="5" borderId="1" xfId="0" applyFill="1" applyBorder="1"/>
    <xf numFmtId="0" fontId="13" fillId="0" borderId="0" xfId="0" applyFont="1"/>
    <xf numFmtId="0" fontId="16" fillId="3" borderId="1" xfId="0" applyFont="1" applyFill="1" applyBorder="1" applyAlignment="1">
      <alignment horizontal="center" vertical="center" wrapText="1"/>
    </xf>
    <xf numFmtId="0" fontId="17" fillId="2" borderId="1" xfId="0" applyFont="1" applyFill="1" applyBorder="1"/>
    <xf numFmtId="0" fontId="5" fillId="0" borderId="1" xfId="0" applyFont="1" applyBorder="1"/>
    <xf numFmtId="0" fontId="5" fillId="0" borderId="1" xfId="0" applyFont="1" applyBorder="1" applyAlignment="1">
      <alignment horizontal="center"/>
    </xf>
    <xf numFmtId="3" fontId="5" fillId="0" borderId="1" xfId="0" applyNumberFormat="1" applyFont="1" applyBorder="1"/>
    <xf numFmtId="166" fontId="5" fillId="0" borderId="1" xfId="0" applyNumberFormat="1" applyFont="1" applyBorder="1"/>
    <xf numFmtId="164" fontId="5" fillId="0" borderId="1" xfId="0" applyNumberFormat="1" applyFont="1" applyBorder="1"/>
    <xf numFmtId="4" fontId="18" fillId="4" borderId="1" xfId="0" applyNumberFormat="1" applyFont="1" applyFill="1" applyBorder="1" applyProtection="1">
      <protection locked="0"/>
    </xf>
    <xf numFmtId="0" fontId="4" fillId="5" borderId="1" xfId="0" applyFont="1" applyFill="1" applyBorder="1"/>
    <xf numFmtId="3" fontId="4" fillId="5" borderId="1" xfId="0" applyNumberFormat="1" applyFont="1" applyFill="1" applyBorder="1"/>
    <xf numFmtId="0" fontId="3" fillId="5" borderId="1" xfId="0" applyFont="1" applyFill="1" applyBorder="1"/>
    <xf numFmtId="3" fontId="19" fillId="5" borderId="1" xfId="0" applyNumberFormat="1" applyFont="1" applyFill="1" applyBorder="1"/>
    <xf numFmtId="0" fontId="5" fillId="0" borderId="0" xfId="0" applyFont="1"/>
    <xf numFmtId="0" fontId="2" fillId="0" borderId="0" xfId="0" applyFont="1" applyAlignment="1">
      <alignment horizontal="center" vertical="center" wrapText="1"/>
    </xf>
    <xf numFmtId="0" fontId="5" fillId="0" borderId="0" xfId="0" applyFont="1" applyAlignment="1">
      <alignment horizontal="center" vertical="center" wrapText="1"/>
    </xf>
    <xf numFmtId="3" fontId="5" fillId="0" borderId="0" xfId="0" applyNumberFormat="1" applyFont="1"/>
    <xf numFmtId="0" fontId="10" fillId="0" borderId="0" xfId="0" applyFont="1" applyAlignment="1">
      <alignment vertical="center"/>
    </xf>
    <xf numFmtId="0" fontId="11" fillId="2" borderId="1" xfId="0" applyFont="1" applyFill="1" applyBorder="1" applyAlignment="1">
      <alignment horizontal="center" vertical="center"/>
    </xf>
    <xf numFmtId="0" fontId="9" fillId="0" borderId="0" xfId="0" applyFont="1" applyAlignment="1">
      <alignment vertical="top" wrapText="1"/>
    </xf>
    <xf numFmtId="0" fontId="9" fillId="0" borderId="1" xfId="0" applyFont="1" applyBorder="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1F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29"/>
  <sheetViews>
    <sheetView topLeftCell="A3" zoomScaleNormal="100" workbookViewId="0">
      <selection activeCell="C15" sqref="C15"/>
    </sheetView>
  </sheetViews>
  <sheetFormatPr defaultColWidth="8.7109375" defaultRowHeight="15" x14ac:dyDescent="0.25"/>
  <cols>
    <col min="1" max="1" width="2.42578125" customWidth="1"/>
    <col min="2" max="2" width="32" customWidth="1"/>
    <col min="3" max="3" width="118" customWidth="1"/>
  </cols>
  <sheetData>
    <row r="1" spans="2:3" ht="19.5" customHeight="1" x14ac:dyDescent="0.3">
      <c r="B1" s="1" t="s">
        <v>0</v>
      </c>
    </row>
    <row r="2" spans="2:3" ht="15" customHeight="1" x14ac:dyDescent="0.25">
      <c r="B2" s="2" t="s">
        <v>1</v>
      </c>
    </row>
    <row r="4" spans="2:3" ht="15" customHeight="1" x14ac:dyDescent="0.25">
      <c r="B4" s="3" t="s">
        <v>2</v>
      </c>
      <c r="C4" s="4"/>
    </row>
    <row r="5" spans="2:3" ht="42.75" customHeight="1" x14ac:dyDescent="0.25">
      <c r="B5" s="5" t="s">
        <v>3</v>
      </c>
      <c r="C5" s="6" t="s">
        <v>4</v>
      </c>
    </row>
    <row r="6" spans="2:3" ht="30" customHeight="1" x14ac:dyDescent="0.25">
      <c r="B6" s="5" t="s">
        <v>5</v>
      </c>
      <c r="C6" s="6" t="s">
        <v>6</v>
      </c>
    </row>
    <row r="7" spans="2:3" ht="30" customHeight="1" x14ac:dyDescent="0.25">
      <c r="B7" s="5" t="s">
        <v>7</v>
      </c>
      <c r="C7" s="6" t="s">
        <v>8</v>
      </c>
    </row>
    <row r="8" spans="2:3" ht="30" customHeight="1" x14ac:dyDescent="0.25">
      <c r="B8" s="5" t="s">
        <v>9</v>
      </c>
      <c r="C8" s="6" t="s">
        <v>10</v>
      </c>
    </row>
    <row r="9" spans="2:3" ht="30" customHeight="1" x14ac:dyDescent="0.25">
      <c r="B9" s="7"/>
      <c r="C9" s="8"/>
    </row>
    <row r="10" spans="2:3" x14ac:dyDescent="0.25">
      <c r="B10" s="9" t="s">
        <v>11</v>
      </c>
    </row>
    <row r="11" spans="2:3" ht="15" customHeight="1" x14ac:dyDescent="0.25">
      <c r="B11" s="10" t="s">
        <v>12</v>
      </c>
      <c r="C11" s="11" t="s">
        <v>13</v>
      </c>
    </row>
    <row r="12" spans="2:3" ht="42.75" customHeight="1" x14ac:dyDescent="0.25">
      <c r="B12" s="5" t="s">
        <v>14</v>
      </c>
      <c r="C12" s="6" t="s">
        <v>15</v>
      </c>
    </row>
    <row r="13" spans="2:3" ht="16.5" customHeight="1" x14ac:dyDescent="0.25">
      <c r="B13" s="5" t="s">
        <v>16</v>
      </c>
      <c r="C13" s="6" t="s">
        <v>17</v>
      </c>
    </row>
    <row r="14" spans="2:3" ht="16.5" customHeight="1" x14ac:dyDescent="0.25">
      <c r="B14" s="5" t="s">
        <v>18</v>
      </c>
      <c r="C14" s="6" t="s">
        <v>19</v>
      </c>
    </row>
    <row r="15" spans="2:3" ht="16.5" customHeight="1" x14ac:dyDescent="0.25">
      <c r="B15" s="5" t="s">
        <v>20</v>
      </c>
      <c r="C15" s="6" t="s">
        <v>21</v>
      </c>
    </row>
    <row r="16" spans="2:3" ht="42.75" customHeight="1" x14ac:dyDescent="0.25">
      <c r="B16" s="5"/>
      <c r="C16" s="6"/>
    </row>
    <row r="17" spans="2:3" ht="16.5" customHeight="1" x14ac:dyDescent="0.25">
      <c r="B17" s="5"/>
      <c r="C17" s="6"/>
    </row>
    <row r="18" spans="2:3" ht="30" customHeight="1" x14ac:dyDescent="0.25">
      <c r="B18" s="7"/>
      <c r="C18" s="8"/>
    </row>
    <row r="19" spans="2:3" x14ac:dyDescent="0.25">
      <c r="B19" s="9" t="s">
        <v>22</v>
      </c>
    </row>
    <row r="20" spans="2:3" ht="15" customHeight="1" x14ac:dyDescent="0.25">
      <c r="B20" s="10" t="s">
        <v>23</v>
      </c>
      <c r="C20" s="11" t="s">
        <v>24</v>
      </c>
    </row>
    <row r="21" spans="2:3" ht="30" customHeight="1" x14ac:dyDescent="0.25">
      <c r="B21" s="5" t="s">
        <v>25</v>
      </c>
      <c r="C21" s="6" t="s">
        <v>26</v>
      </c>
    </row>
    <row r="22" spans="2:3" ht="30" customHeight="1" x14ac:dyDescent="0.25">
      <c r="B22" s="5" t="s">
        <v>27</v>
      </c>
      <c r="C22" s="6" t="s">
        <v>28</v>
      </c>
    </row>
    <row r="23" spans="2:3" ht="30" customHeight="1" x14ac:dyDescent="0.25">
      <c r="B23" s="5" t="s">
        <v>29</v>
      </c>
      <c r="C23" s="6" t="s">
        <v>30</v>
      </c>
    </row>
    <row r="25" spans="2:3" x14ac:dyDescent="0.25">
      <c r="B25" s="9" t="s">
        <v>31</v>
      </c>
    </row>
    <row r="26" spans="2:3" ht="25.5" x14ac:dyDescent="0.25">
      <c r="B26" s="5" t="s">
        <v>32</v>
      </c>
      <c r="C26" s="6" t="s">
        <v>33</v>
      </c>
    </row>
    <row r="27" spans="2:3" ht="25.5" x14ac:dyDescent="0.25">
      <c r="B27" s="5" t="s">
        <v>34</v>
      </c>
      <c r="C27" s="6" t="s">
        <v>35</v>
      </c>
    </row>
    <row r="28" spans="2:3" x14ac:dyDescent="0.25">
      <c r="B28" s="5" t="s">
        <v>36</v>
      </c>
      <c r="C28" s="6" t="s">
        <v>37</v>
      </c>
    </row>
    <row r="29" spans="2:3" x14ac:dyDescent="0.25">
      <c r="B29" s="5" t="s">
        <v>38</v>
      </c>
      <c r="C29" s="6" t="s">
        <v>39</v>
      </c>
    </row>
  </sheetData>
  <sheetProtection password="A77B" sheet="1" objects="1" scenarios="1" formatCells="0" sort="0" autoFilter="0"/>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9"/>
  <sheetViews>
    <sheetView zoomScaleNormal="100" workbookViewId="0">
      <pane xSplit="1" ySplit="7" topLeftCell="B8" activePane="bottomRight" state="frozen"/>
      <selection pane="topRight" activeCell="B1" sqref="B1"/>
      <selection pane="bottomLeft" activeCell="A8" sqref="A8"/>
      <selection pane="bottomRight"/>
    </sheetView>
  </sheetViews>
  <sheetFormatPr defaultColWidth="8.7109375" defaultRowHeight="15" x14ac:dyDescent="0.25"/>
  <cols>
    <col min="1" max="1" width="26" customWidth="1"/>
    <col min="2" max="3" width="12" customWidth="1"/>
    <col min="4" max="4" width="13" customWidth="1"/>
    <col min="5" max="5" width="15" customWidth="1"/>
    <col min="6" max="15" width="14" customWidth="1"/>
  </cols>
  <sheetData>
    <row r="1" spans="1:15" ht="19.5" customHeight="1" x14ac:dyDescent="0.3">
      <c r="A1" s="12" t="s">
        <v>40</v>
      </c>
    </row>
    <row r="2" spans="1:15" ht="15" customHeight="1" x14ac:dyDescent="0.25">
      <c r="A2" s="13" t="s">
        <v>41</v>
      </c>
    </row>
    <row r="4" spans="1:15" ht="15" customHeight="1" x14ac:dyDescent="0.25">
      <c r="A4" s="46" t="s">
        <v>42</v>
      </c>
      <c r="B4" s="46"/>
      <c r="C4" s="46"/>
      <c r="D4" s="46"/>
      <c r="E4" s="46"/>
      <c r="F4" s="46"/>
      <c r="G4" s="46"/>
      <c r="H4" s="46"/>
      <c r="I4" s="46"/>
      <c r="J4" s="46"/>
      <c r="K4" s="46"/>
      <c r="L4" s="46"/>
      <c r="M4" s="46"/>
      <c r="N4" s="46"/>
      <c r="O4" s="46"/>
    </row>
    <row r="6" spans="1:15" ht="15" customHeight="1" x14ac:dyDescent="0.25">
      <c r="F6" s="47" t="s">
        <v>43</v>
      </c>
      <c r="G6" s="47"/>
      <c r="H6" s="47" t="s">
        <v>44</v>
      </c>
      <c r="I6" s="47"/>
      <c r="J6" s="47" t="s">
        <v>45</v>
      </c>
      <c r="K6" s="47"/>
      <c r="L6" s="47" t="s">
        <v>46</v>
      </c>
      <c r="M6" s="47"/>
      <c r="N6" s="47" t="s">
        <v>47</v>
      </c>
      <c r="O6" s="47"/>
    </row>
    <row r="7" spans="1:15" ht="39.75" customHeight="1" x14ac:dyDescent="0.25">
      <c r="A7" s="14" t="s">
        <v>48</v>
      </c>
      <c r="B7" s="14" t="s">
        <v>49</v>
      </c>
      <c r="C7" s="14" t="s">
        <v>50</v>
      </c>
      <c r="D7" s="14" t="s">
        <v>51</v>
      </c>
      <c r="E7" s="14" t="s">
        <v>52</v>
      </c>
      <c r="F7" s="14" t="s">
        <v>53</v>
      </c>
      <c r="G7" s="14" t="s">
        <v>54</v>
      </c>
      <c r="H7" s="14" t="s">
        <v>53</v>
      </c>
      <c r="I7" s="14" t="s">
        <v>54</v>
      </c>
      <c r="J7" s="14" t="s">
        <v>53</v>
      </c>
      <c r="K7" s="14" t="s">
        <v>54</v>
      </c>
      <c r="L7" s="14" t="s">
        <v>53</v>
      </c>
      <c r="M7" s="14" t="s">
        <v>54</v>
      </c>
      <c r="N7" s="14" t="s">
        <v>53</v>
      </c>
      <c r="O7" s="14" t="s">
        <v>54</v>
      </c>
    </row>
    <row r="8" spans="1:15" ht="15" customHeight="1" x14ac:dyDescent="0.25">
      <c r="A8" s="15" t="s">
        <v>55</v>
      </c>
      <c r="B8" s="16"/>
      <c r="C8" s="16"/>
      <c r="D8" s="16"/>
      <c r="E8" s="16"/>
      <c r="F8" s="16"/>
      <c r="G8" s="16"/>
      <c r="H8" s="16"/>
      <c r="I8" s="16"/>
      <c r="J8" s="16"/>
      <c r="K8" s="16"/>
      <c r="L8" s="16"/>
      <c r="M8" s="16"/>
      <c r="N8" s="16"/>
      <c r="O8" s="16"/>
    </row>
    <row r="9" spans="1:15" ht="15" customHeight="1" x14ac:dyDescent="0.25">
      <c r="A9" s="17" t="s">
        <v>56</v>
      </c>
      <c r="B9" s="18">
        <v>90</v>
      </c>
      <c r="C9" s="19">
        <v>1.6</v>
      </c>
      <c r="D9" s="20">
        <v>0.01</v>
      </c>
      <c r="E9" s="18">
        <v>2.6</v>
      </c>
      <c r="F9" s="21"/>
      <c r="G9" s="18" t="str">
        <f>IF(ISNUMBER(F9),4*F9,"")</f>
        <v/>
      </c>
      <c r="H9" s="21"/>
      <c r="I9" s="18" t="str">
        <f>IF(ISNUMBER(H9),54*H9,"")</f>
        <v/>
      </c>
      <c r="J9" s="21"/>
      <c r="K9" s="18" t="str">
        <f>IF(ISNUMBER(J9),28*J9,"")</f>
        <v/>
      </c>
      <c r="L9" s="22" t="s">
        <v>57</v>
      </c>
      <c r="M9" s="23"/>
      <c r="N9" s="21"/>
      <c r="O9" s="18" t="str">
        <f>IF(ISNUMBER(N9),4*N9,"")</f>
        <v/>
      </c>
    </row>
    <row r="10" spans="1:15" ht="15" customHeight="1" x14ac:dyDescent="0.25">
      <c r="A10" s="17" t="s">
        <v>58</v>
      </c>
      <c r="B10" s="18">
        <v>75</v>
      </c>
      <c r="C10" s="19">
        <v>4.2</v>
      </c>
      <c r="D10" s="20">
        <v>0.03</v>
      </c>
      <c r="E10" s="18">
        <v>7.9</v>
      </c>
      <c r="F10" s="24" t="s">
        <v>57</v>
      </c>
      <c r="G10" s="18"/>
      <c r="H10" s="21"/>
      <c r="I10" s="18" t="str">
        <f>IF(ISNUMBER(H10),45*H10,"")</f>
        <v/>
      </c>
      <c r="J10" s="21"/>
      <c r="K10" s="18" t="str">
        <f>IF(ISNUMBER(J10),20*J10,"")</f>
        <v/>
      </c>
      <c r="L10" s="22" t="s">
        <v>57</v>
      </c>
      <c r="M10" s="23"/>
      <c r="N10" s="21"/>
      <c r="O10" s="18" t="str">
        <f>IF(ISNUMBER(N10),10*N10,"")</f>
        <v/>
      </c>
    </row>
    <row r="11" spans="1:15" ht="15" customHeight="1" x14ac:dyDescent="0.25">
      <c r="A11" s="17" t="s">
        <v>59</v>
      </c>
      <c r="B11" s="18">
        <v>86</v>
      </c>
      <c r="C11" s="19">
        <v>10.199999999999999</v>
      </c>
      <c r="D11" s="20">
        <v>4.8000000000000001E-2</v>
      </c>
      <c r="E11" s="18">
        <v>14.4</v>
      </c>
      <c r="F11" s="21"/>
      <c r="G11" s="18" t="str">
        <f>IF(ISNUMBER(F11),1*F11,"")</f>
        <v/>
      </c>
      <c r="H11" s="21"/>
      <c r="I11" s="18" t="str">
        <f>IF(ISNUMBER(H11),38*H11,"")</f>
        <v/>
      </c>
      <c r="J11" s="21"/>
      <c r="K11" s="18" t="str">
        <f>IF(ISNUMBER(J11),39*J11,"")</f>
        <v/>
      </c>
      <c r="L11" s="25"/>
      <c r="M11" s="23" t="str">
        <f>IF(ISNUMBER(L11),1*L11,"")</f>
        <v/>
      </c>
      <c r="N11" s="21"/>
      <c r="O11" s="18" t="str">
        <f>IF(ISNUMBER(N11),7*N11,"")</f>
        <v/>
      </c>
    </row>
    <row r="12" spans="1:15" ht="15" customHeight="1" x14ac:dyDescent="0.25">
      <c r="A12" s="17" t="s">
        <v>60</v>
      </c>
      <c r="B12" s="18">
        <v>41</v>
      </c>
      <c r="C12" s="19">
        <v>16.600000000000001</v>
      </c>
      <c r="D12" s="20">
        <v>8.3000000000000004E-2</v>
      </c>
      <c r="E12" s="18">
        <v>24.5</v>
      </c>
      <c r="F12" s="24" t="s">
        <v>57</v>
      </c>
      <c r="G12" s="18"/>
      <c r="H12" s="21"/>
      <c r="I12" s="18" t="str">
        <f>IF(ISNUMBER(H12),21*H12,"")</f>
        <v/>
      </c>
      <c r="J12" s="21"/>
      <c r="K12" s="18" t="str">
        <f>IF(ISNUMBER(J12),15*J12,"")</f>
        <v/>
      </c>
      <c r="L12" s="25"/>
      <c r="M12" s="23" t="str">
        <f>IF(ISNUMBER(L12),1*L12,"")</f>
        <v/>
      </c>
      <c r="N12" s="21"/>
      <c r="O12" s="18" t="str">
        <f>IF(ISNUMBER(N12),4*N12,"")</f>
        <v/>
      </c>
    </row>
    <row r="13" spans="1:15" ht="15" customHeight="1" x14ac:dyDescent="0.25">
      <c r="A13" s="17" t="s">
        <v>61</v>
      </c>
      <c r="B13" s="18">
        <v>46</v>
      </c>
      <c r="C13" s="19">
        <v>28</v>
      </c>
      <c r="D13" s="20">
        <v>0.14199999999999999</v>
      </c>
      <c r="E13" s="18">
        <v>40.299999999999997</v>
      </c>
      <c r="F13" s="21"/>
      <c r="G13" s="18" t="str">
        <f>IF(ISNUMBER(F13),2*F13,"")</f>
        <v/>
      </c>
      <c r="H13" s="21"/>
      <c r="I13" s="18" t="str">
        <f>IF(ISNUMBER(H13),18*H13,"")</f>
        <v/>
      </c>
      <c r="J13" s="21"/>
      <c r="K13" s="18" t="str">
        <f>IF(ISNUMBER(J13),22*J13,"")</f>
        <v/>
      </c>
      <c r="L13" s="22" t="s">
        <v>57</v>
      </c>
      <c r="M13" s="23"/>
      <c r="N13" s="21"/>
      <c r="O13" s="18" t="str">
        <f>IF(ISNUMBER(N13),4*N13,"")</f>
        <v/>
      </c>
    </row>
    <row r="14" spans="1:15" ht="15" customHeight="1" x14ac:dyDescent="0.25">
      <c r="A14" s="17" t="s">
        <v>62</v>
      </c>
      <c r="B14" s="18">
        <v>30</v>
      </c>
      <c r="C14" s="19">
        <v>43.5</v>
      </c>
      <c r="D14" s="20">
        <v>0.221</v>
      </c>
      <c r="E14" s="18">
        <v>61.6</v>
      </c>
      <c r="F14" s="24" t="s">
        <v>57</v>
      </c>
      <c r="G14" s="18"/>
      <c r="H14" s="21"/>
      <c r="I14" s="18" t="str">
        <f>IF(ISNUMBER(H14),12*H14,"")</f>
        <v/>
      </c>
      <c r="J14" s="21"/>
      <c r="K14" s="18" t="str">
        <f>IF(ISNUMBER(J14),15*J14,"")</f>
        <v/>
      </c>
      <c r="L14" s="22" t="s">
        <v>57</v>
      </c>
      <c r="M14" s="23"/>
      <c r="N14" s="21"/>
      <c r="O14" s="18" t="str">
        <f>IF(ISNUMBER(N14),3*N14,"")</f>
        <v/>
      </c>
    </row>
    <row r="15" spans="1:15" ht="15" customHeight="1" x14ac:dyDescent="0.25">
      <c r="A15" s="17" t="s">
        <v>63</v>
      </c>
      <c r="B15" s="18">
        <v>43</v>
      </c>
      <c r="C15" s="19">
        <v>54.5</v>
      </c>
      <c r="D15" s="20">
        <v>0.29899999999999999</v>
      </c>
      <c r="E15" s="18">
        <v>85.3</v>
      </c>
      <c r="F15" s="21"/>
      <c r="G15" s="18" t="str">
        <f>IF(ISNUMBER(F15),2*F15,"")</f>
        <v/>
      </c>
      <c r="H15" s="21"/>
      <c r="I15" s="18" t="str">
        <f>IF(ISNUMBER(H15),18*H15,"")</f>
        <v/>
      </c>
      <c r="J15" s="21"/>
      <c r="K15" s="18" t="str">
        <f>IF(ISNUMBER(J15),17*J15,"")</f>
        <v/>
      </c>
      <c r="L15" s="22" t="s">
        <v>57</v>
      </c>
      <c r="M15" s="23"/>
      <c r="N15" s="21"/>
      <c r="O15" s="18" t="str">
        <f>IF(ISNUMBER(N15),6*N15,"")</f>
        <v/>
      </c>
    </row>
    <row r="16" spans="1:15" ht="15" customHeight="1" x14ac:dyDescent="0.25">
      <c r="A16" s="17" t="s">
        <v>64</v>
      </c>
      <c r="B16" s="18">
        <v>57</v>
      </c>
      <c r="C16" s="19">
        <v>85.6</v>
      </c>
      <c r="D16" s="20">
        <v>0.45400000000000001</v>
      </c>
      <c r="E16" s="18">
        <v>125.1</v>
      </c>
      <c r="F16" s="21"/>
      <c r="G16" s="18" t="str">
        <f>IF(ISNUMBER(F16),1*F16,"")</f>
        <v/>
      </c>
      <c r="H16" s="21"/>
      <c r="I16" s="18" t="str">
        <f>IF(ISNUMBER(H16),30*H16,"")</f>
        <v/>
      </c>
      <c r="J16" s="21"/>
      <c r="K16" s="18" t="str">
        <f>IF(ISNUMBER(J16),17*J16,"")</f>
        <v/>
      </c>
      <c r="L16" s="25"/>
      <c r="M16" s="23" t="str">
        <f>IF(ISNUMBER(L16),4*L16,"")</f>
        <v/>
      </c>
      <c r="N16" s="21"/>
      <c r="O16" s="18" t="str">
        <f>IF(ISNUMBER(N16),5*N16,"")</f>
        <v/>
      </c>
    </row>
    <row r="17" spans="1:15" ht="15" customHeight="1" x14ac:dyDescent="0.25">
      <c r="A17" s="17" t="s">
        <v>65</v>
      </c>
      <c r="B17" s="18">
        <v>27</v>
      </c>
      <c r="C17" s="19">
        <v>102.5</v>
      </c>
      <c r="D17" s="20">
        <v>0.61499999999999999</v>
      </c>
      <c r="E17" s="18">
        <v>172.4</v>
      </c>
      <c r="F17" s="24" t="s">
        <v>57</v>
      </c>
      <c r="G17" s="18"/>
      <c r="H17" s="21"/>
      <c r="I17" s="18" t="str">
        <f>IF(ISNUMBER(H17),15*H17,"")</f>
        <v/>
      </c>
      <c r="J17" s="21"/>
      <c r="K17" s="18" t="str">
        <f>IF(ISNUMBER(J17),12*J17,"")</f>
        <v/>
      </c>
      <c r="L17" s="22" t="s">
        <v>57</v>
      </c>
      <c r="M17" s="23"/>
      <c r="N17" s="24" t="s">
        <v>57</v>
      </c>
      <c r="O17" s="18"/>
    </row>
    <row r="18" spans="1:15" ht="15" customHeight="1" x14ac:dyDescent="0.25">
      <c r="A18" s="17" t="s">
        <v>66</v>
      </c>
      <c r="B18" s="18">
        <v>26</v>
      </c>
      <c r="C18" s="19">
        <v>173.9</v>
      </c>
      <c r="D18" s="20">
        <v>0.86</v>
      </c>
      <c r="E18" s="18">
        <v>248.9</v>
      </c>
      <c r="F18" s="24" t="s">
        <v>57</v>
      </c>
      <c r="G18" s="18"/>
      <c r="H18" s="21"/>
      <c r="I18" s="18" t="str">
        <f>IF(ISNUMBER(H18),13*H18,"")</f>
        <v/>
      </c>
      <c r="J18" s="21"/>
      <c r="K18" s="18" t="str">
        <f>IF(ISNUMBER(J18),7*J18,"")</f>
        <v/>
      </c>
      <c r="L18" s="25"/>
      <c r="M18" s="23" t="str">
        <f>IF(ISNUMBER(L18),5*L18,"")</f>
        <v/>
      </c>
      <c r="N18" s="21"/>
      <c r="O18" s="18" t="str">
        <f>IF(ISNUMBER(N18),1*N18,"")</f>
        <v/>
      </c>
    </row>
    <row r="19" spans="1:15" ht="15" customHeight="1" x14ac:dyDescent="0.25">
      <c r="A19" s="17" t="s">
        <v>67</v>
      </c>
      <c r="B19" s="18">
        <v>47</v>
      </c>
      <c r="C19" s="19">
        <v>274.7</v>
      </c>
      <c r="D19" s="20">
        <v>1.38</v>
      </c>
      <c r="E19" s="18">
        <v>411.2</v>
      </c>
      <c r="F19" s="21"/>
      <c r="G19" s="18" t="str">
        <f>IF(ISNUMBER(F19),3*F19,"")</f>
        <v/>
      </c>
      <c r="H19" s="21"/>
      <c r="I19" s="18" t="str">
        <f>IF(ISNUMBER(H19),22*H19,"")</f>
        <v/>
      </c>
      <c r="J19" s="21"/>
      <c r="K19" s="18" t="str">
        <f>IF(ISNUMBER(J19),11*J19,"")</f>
        <v/>
      </c>
      <c r="L19" s="25"/>
      <c r="M19" s="23" t="str">
        <f>IF(ISNUMBER(L19),10*L19,"")</f>
        <v/>
      </c>
      <c r="N19" s="21"/>
      <c r="O19" s="18" t="str">
        <f>IF(ISNUMBER(N19),1*N19,"")</f>
        <v/>
      </c>
    </row>
    <row r="20" spans="1:15" ht="15" customHeight="1" x14ac:dyDescent="0.25">
      <c r="A20" s="17" t="s">
        <v>68</v>
      </c>
      <c r="B20" s="18">
        <v>51</v>
      </c>
      <c r="C20" s="19">
        <v>530.70000000000005</v>
      </c>
      <c r="D20" s="20">
        <v>1.863</v>
      </c>
      <c r="E20" s="18">
        <v>667.5</v>
      </c>
      <c r="F20" s="21"/>
      <c r="G20" s="18" t="str">
        <f>IF(ISNUMBER(F20),1*F20,"")</f>
        <v/>
      </c>
      <c r="H20" s="21"/>
      <c r="I20" s="18" t="str">
        <f>IF(ISNUMBER(H20),13*H20,"")</f>
        <v/>
      </c>
      <c r="J20" s="21"/>
      <c r="K20" s="18" t="str">
        <f>IF(ISNUMBER(J20),10*J20,"")</f>
        <v/>
      </c>
      <c r="L20" s="25"/>
      <c r="M20" s="23" t="str">
        <f>IF(ISNUMBER(L20),22*L20,"")</f>
        <v/>
      </c>
      <c r="N20" s="21"/>
      <c r="O20" s="18" t="str">
        <f>IF(ISNUMBER(N20),5*N20,"")</f>
        <v/>
      </c>
    </row>
    <row r="21" spans="1:15" ht="15" customHeight="1" x14ac:dyDescent="0.25">
      <c r="A21" s="17" t="s">
        <v>69</v>
      </c>
      <c r="B21" s="18">
        <v>31</v>
      </c>
      <c r="C21" s="19">
        <v>827.6</v>
      </c>
      <c r="D21" s="20">
        <v>3.4060000000000001</v>
      </c>
      <c r="E21" s="18">
        <v>1201.9000000000001</v>
      </c>
      <c r="F21" s="24" t="s">
        <v>57</v>
      </c>
      <c r="G21" s="18"/>
      <c r="H21" s="21"/>
      <c r="I21" s="18" t="str">
        <f>IF(ISNUMBER(H21),4*H21,"")</f>
        <v/>
      </c>
      <c r="J21" s="21"/>
      <c r="K21" s="18" t="str">
        <f>IF(ISNUMBER(J21),12*J21,"")</f>
        <v/>
      </c>
      <c r="L21" s="25"/>
      <c r="M21" s="23" t="str">
        <f>IF(ISNUMBER(L21),13*L21,"")</f>
        <v/>
      </c>
      <c r="N21" s="21"/>
      <c r="O21" s="18" t="str">
        <f>IF(ISNUMBER(N21),2*N21,"")</f>
        <v/>
      </c>
    </row>
    <row r="22" spans="1:15" ht="28.5" customHeight="1" x14ac:dyDescent="0.25">
      <c r="A22" s="17" t="s">
        <v>70</v>
      </c>
      <c r="B22" s="18">
        <v>28</v>
      </c>
      <c r="C22" s="19">
        <v>1850.4</v>
      </c>
      <c r="D22" s="20">
        <v>4.7370000000000001</v>
      </c>
      <c r="E22" s="18">
        <v>2098.9</v>
      </c>
      <c r="F22" s="21"/>
      <c r="G22" s="18" t="str">
        <f>IF(ISNUMBER(F22),1*F22,"")</f>
        <v/>
      </c>
      <c r="H22" s="21"/>
      <c r="I22" s="18" t="str">
        <f>IF(ISNUMBER(H22),6*H22,"")</f>
        <v/>
      </c>
      <c r="J22" s="21"/>
      <c r="K22" s="18" t="str">
        <f>IF(ISNUMBER(J22),2*J22,"")</f>
        <v/>
      </c>
      <c r="L22" s="25"/>
      <c r="M22" s="23" t="str">
        <f>IF(ISNUMBER(L22),12*L22,"")</f>
        <v/>
      </c>
      <c r="N22" s="21"/>
      <c r="O22" s="18" t="str">
        <f>IF(ISNUMBER(N22),7*N22,"")</f>
        <v/>
      </c>
    </row>
    <row r="23" spans="1:15" ht="28.5" customHeight="1" x14ac:dyDescent="0.25">
      <c r="A23" s="17" t="s">
        <v>71</v>
      </c>
      <c r="B23" s="18">
        <v>15</v>
      </c>
      <c r="C23" s="19">
        <v>3718.3</v>
      </c>
      <c r="D23" s="20">
        <v>5.6769999999999996</v>
      </c>
      <c r="E23" s="18">
        <v>3894.1</v>
      </c>
      <c r="F23" s="24" t="s">
        <v>57</v>
      </c>
      <c r="G23" s="18"/>
      <c r="H23" s="21"/>
      <c r="I23" s="18" t="str">
        <f>IF(ISNUMBER(H23),1*H23,"")</f>
        <v/>
      </c>
      <c r="J23" s="21"/>
      <c r="K23" s="18" t="str">
        <f>IF(ISNUMBER(J23),2*J23,"")</f>
        <v/>
      </c>
      <c r="L23" s="25"/>
      <c r="M23" s="23" t="str">
        <f>IF(ISNUMBER(L23),7*L23,"")</f>
        <v/>
      </c>
      <c r="N23" s="21"/>
      <c r="O23" s="18" t="str">
        <f>IF(ISNUMBER(N23),5*N23,"")</f>
        <v/>
      </c>
    </row>
    <row r="24" spans="1:15" ht="15.75" customHeight="1" x14ac:dyDescent="0.25">
      <c r="A24" s="17" t="s">
        <v>72</v>
      </c>
      <c r="B24" s="18">
        <v>6</v>
      </c>
      <c r="C24" s="19">
        <v>4775</v>
      </c>
      <c r="D24" s="20">
        <v>25.263000000000002</v>
      </c>
      <c r="E24" s="18">
        <v>7795</v>
      </c>
      <c r="F24" s="24" t="s">
        <v>57</v>
      </c>
      <c r="G24" s="18"/>
      <c r="H24" s="21"/>
      <c r="I24" s="18" t="str">
        <f>IF(ISNUMBER(H24),4*H24,"")</f>
        <v/>
      </c>
      <c r="J24" s="24" t="s">
        <v>57</v>
      </c>
      <c r="K24" s="18"/>
      <c r="L24" s="22" t="s">
        <v>57</v>
      </c>
      <c r="M24" s="23"/>
      <c r="N24" s="21"/>
      <c r="O24" s="18" t="str">
        <f>IF(ISNUMBER(N24),2*N24,"")</f>
        <v/>
      </c>
    </row>
    <row r="25" spans="1:15" ht="15" customHeight="1" x14ac:dyDescent="0.25">
      <c r="A25" s="15" t="s">
        <v>73</v>
      </c>
      <c r="B25" s="16"/>
      <c r="C25" s="16"/>
      <c r="D25" s="16"/>
      <c r="E25" s="16"/>
      <c r="F25" s="16"/>
      <c r="G25" s="16"/>
      <c r="H25" s="16"/>
      <c r="I25" s="16"/>
      <c r="J25" s="16"/>
      <c r="K25" s="16"/>
      <c r="L25" s="16"/>
      <c r="M25" s="16"/>
      <c r="N25" s="16"/>
      <c r="O25" s="16"/>
    </row>
    <row r="26" spans="1:15" ht="15" customHeight="1" x14ac:dyDescent="0.25">
      <c r="A26" s="17" t="s">
        <v>56</v>
      </c>
      <c r="B26" s="18">
        <v>19</v>
      </c>
      <c r="C26" s="19">
        <v>1.4</v>
      </c>
      <c r="D26" s="20">
        <v>8.0000000000000002E-3</v>
      </c>
      <c r="E26" s="18">
        <v>2</v>
      </c>
      <c r="F26" s="21"/>
      <c r="G26" s="18" t="str">
        <f>IF(ISNUMBER(F26),1*F26,"")</f>
        <v/>
      </c>
      <c r="H26" s="21"/>
      <c r="I26" s="18" t="str">
        <f>IF(ISNUMBER(H26),2*H26,"")</f>
        <v/>
      </c>
      <c r="J26" s="21"/>
      <c r="K26" s="18" t="str">
        <f>IF(ISNUMBER(J26),15*J26,"")</f>
        <v/>
      </c>
      <c r="L26" s="22" t="s">
        <v>57</v>
      </c>
      <c r="M26" s="23"/>
      <c r="N26" s="21"/>
      <c r="O26" s="18" t="str">
        <f>IF(ISNUMBER(N26),1*N26,"")</f>
        <v/>
      </c>
    </row>
    <row r="27" spans="1:15" ht="15" customHeight="1" x14ac:dyDescent="0.25">
      <c r="A27" s="17" t="s">
        <v>58</v>
      </c>
      <c r="B27" s="18">
        <v>12</v>
      </c>
      <c r="C27" s="19">
        <v>3.3</v>
      </c>
      <c r="D27" s="20">
        <v>2.5999999999999999E-2</v>
      </c>
      <c r="E27" s="18">
        <v>6.9</v>
      </c>
      <c r="F27" s="24" t="s">
        <v>57</v>
      </c>
      <c r="G27" s="18"/>
      <c r="H27" s="21"/>
      <c r="I27" s="18" t="str">
        <f>IF(ISNUMBER(H27),3*H27,"")</f>
        <v/>
      </c>
      <c r="J27" s="21"/>
      <c r="K27" s="18" t="str">
        <f>IF(ISNUMBER(J27),9*J27,"")</f>
        <v/>
      </c>
      <c r="L27" s="22" t="s">
        <v>57</v>
      </c>
      <c r="M27" s="23"/>
      <c r="N27" s="24" t="s">
        <v>57</v>
      </c>
      <c r="O27" s="18"/>
    </row>
    <row r="28" spans="1:15" ht="15" customHeight="1" x14ac:dyDescent="0.25">
      <c r="A28" s="17" t="s">
        <v>59</v>
      </c>
      <c r="B28" s="18">
        <v>12</v>
      </c>
      <c r="C28" s="19">
        <v>6.8</v>
      </c>
      <c r="D28" s="20">
        <v>5.0999999999999997E-2</v>
      </c>
      <c r="E28" s="18">
        <v>13.2</v>
      </c>
      <c r="F28" s="24" t="s">
        <v>57</v>
      </c>
      <c r="G28" s="18"/>
      <c r="H28" s="21"/>
      <c r="I28" s="18" t="str">
        <f>IF(ISNUMBER(H28),2*H28,"")</f>
        <v/>
      </c>
      <c r="J28" s="21"/>
      <c r="K28" s="18" t="str">
        <f>IF(ISNUMBER(J28),9*J28,"")</f>
        <v/>
      </c>
      <c r="L28" s="22" t="s">
        <v>57</v>
      </c>
      <c r="M28" s="23"/>
      <c r="N28" s="21"/>
      <c r="O28" s="18" t="str">
        <f>IF(ISNUMBER(N28),1*N28,"")</f>
        <v/>
      </c>
    </row>
    <row r="29" spans="1:15" ht="15" customHeight="1" x14ac:dyDescent="0.25">
      <c r="A29" s="17" t="s">
        <v>60</v>
      </c>
      <c r="B29" s="18">
        <v>4</v>
      </c>
      <c r="C29" s="19">
        <v>18.3</v>
      </c>
      <c r="D29" s="20">
        <v>9.6000000000000002E-2</v>
      </c>
      <c r="E29" s="18">
        <v>27.7</v>
      </c>
      <c r="F29" s="24" t="s">
        <v>57</v>
      </c>
      <c r="G29" s="18"/>
      <c r="H29" s="24" t="s">
        <v>57</v>
      </c>
      <c r="I29" s="18"/>
      <c r="J29" s="21"/>
      <c r="K29" s="18" t="str">
        <f>IF(ISNUMBER(J29),2*J29,"")</f>
        <v/>
      </c>
      <c r="L29" s="22" t="s">
        <v>57</v>
      </c>
      <c r="M29" s="23"/>
      <c r="N29" s="21"/>
      <c r="O29" s="18" t="str">
        <f>IF(ISNUMBER(N29),2*N29,"")</f>
        <v/>
      </c>
    </row>
    <row r="30" spans="1:15" ht="15" customHeight="1" x14ac:dyDescent="0.25">
      <c r="A30" s="17" t="s">
        <v>61</v>
      </c>
      <c r="B30" s="18">
        <v>3</v>
      </c>
      <c r="C30" s="19">
        <v>27.8</v>
      </c>
      <c r="D30" s="20">
        <v>0.16200000000000001</v>
      </c>
      <c r="E30" s="18">
        <v>41.2</v>
      </c>
      <c r="F30" s="24" t="s">
        <v>57</v>
      </c>
      <c r="G30" s="18"/>
      <c r="H30" s="21"/>
      <c r="I30" s="18" t="str">
        <f>IF(ISNUMBER(H30),1*H30,"")</f>
        <v/>
      </c>
      <c r="J30" s="21"/>
      <c r="K30" s="18" t="str">
        <f>IF(ISNUMBER(J30),2*J30,"")</f>
        <v/>
      </c>
      <c r="L30" s="22" t="s">
        <v>57</v>
      </c>
      <c r="M30" s="23"/>
      <c r="N30" s="24" t="s">
        <v>57</v>
      </c>
      <c r="O30" s="18"/>
    </row>
    <row r="31" spans="1:15" ht="15" customHeight="1" x14ac:dyDescent="0.25">
      <c r="A31" s="17" t="s">
        <v>62</v>
      </c>
      <c r="B31" s="18">
        <v>1</v>
      </c>
      <c r="C31" s="19">
        <v>16</v>
      </c>
      <c r="D31" s="20">
        <v>0.23799999999999999</v>
      </c>
      <c r="E31" s="18">
        <v>59.5</v>
      </c>
      <c r="F31" s="24" t="s">
        <v>57</v>
      </c>
      <c r="G31" s="18"/>
      <c r="H31" s="24" t="s">
        <v>57</v>
      </c>
      <c r="I31" s="18"/>
      <c r="J31" s="21"/>
      <c r="K31" s="18" t="str">
        <f>IF(ISNUMBER(J31),1*J31,"")</f>
        <v/>
      </c>
      <c r="L31" s="22" t="s">
        <v>57</v>
      </c>
      <c r="M31" s="23"/>
      <c r="N31" s="24" t="s">
        <v>57</v>
      </c>
      <c r="O31" s="18"/>
    </row>
    <row r="32" spans="1:15" ht="15" customHeight="1" x14ac:dyDescent="0.25">
      <c r="A32" s="17" t="s">
        <v>63</v>
      </c>
      <c r="B32" s="18">
        <v>7</v>
      </c>
      <c r="C32" s="19">
        <v>18.899999999999999</v>
      </c>
      <c r="D32" s="20">
        <v>0.34799999999999998</v>
      </c>
      <c r="E32" s="18">
        <v>86.9</v>
      </c>
      <c r="F32" s="24" t="s">
        <v>57</v>
      </c>
      <c r="G32" s="18"/>
      <c r="H32" s="21"/>
      <c r="I32" s="18" t="str">
        <f>IF(ISNUMBER(H32),5*H32,"")</f>
        <v/>
      </c>
      <c r="J32" s="21"/>
      <c r="K32" s="18" t="str">
        <f>IF(ISNUMBER(J32),1*J32,"")</f>
        <v/>
      </c>
      <c r="L32" s="25"/>
      <c r="M32" s="23" t="str">
        <f>IF(ISNUMBER(L32),1*L32,"")</f>
        <v/>
      </c>
      <c r="N32" s="24" t="s">
        <v>57</v>
      </c>
      <c r="O32" s="18"/>
    </row>
    <row r="33" spans="1:15" ht="15" customHeight="1" x14ac:dyDescent="0.25">
      <c r="A33" s="17" t="s">
        <v>64</v>
      </c>
      <c r="B33" s="18">
        <v>1</v>
      </c>
      <c r="C33" s="19">
        <v>75</v>
      </c>
      <c r="D33" s="20">
        <v>0.53800000000000003</v>
      </c>
      <c r="E33" s="18">
        <v>134.5</v>
      </c>
      <c r="F33" s="21"/>
      <c r="G33" s="18" t="str">
        <f>IF(ISNUMBER(F33),1*F33,"")</f>
        <v/>
      </c>
      <c r="H33" s="24" t="s">
        <v>57</v>
      </c>
      <c r="I33" s="18"/>
      <c r="J33" s="24" t="s">
        <v>57</v>
      </c>
      <c r="K33" s="18"/>
      <c r="L33" s="22" t="s">
        <v>57</v>
      </c>
      <c r="M33" s="23"/>
      <c r="N33" s="24" t="s">
        <v>57</v>
      </c>
      <c r="O33" s="18"/>
    </row>
    <row r="34" spans="1:15" ht="15" customHeight="1" x14ac:dyDescent="0.25">
      <c r="A34" s="17" t="s">
        <v>68</v>
      </c>
      <c r="B34" s="18">
        <v>1</v>
      </c>
      <c r="C34" s="19">
        <v>85</v>
      </c>
      <c r="D34" s="20">
        <v>2.77</v>
      </c>
      <c r="E34" s="18">
        <v>692.5</v>
      </c>
      <c r="F34" s="24" t="s">
        <v>57</v>
      </c>
      <c r="G34" s="18"/>
      <c r="H34" s="21"/>
      <c r="I34" s="18" t="str">
        <f>IF(ISNUMBER(H34),1*H34,"")</f>
        <v/>
      </c>
      <c r="J34" s="24" t="s">
        <v>57</v>
      </c>
      <c r="K34" s="18"/>
      <c r="L34" s="22" t="s">
        <v>57</v>
      </c>
      <c r="M34" s="23"/>
      <c r="N34" s="24" t="s">
        <v>57</v>
      </c>
      <c r="O34" s="18"/>
    </row>
    <row r="35" spans="1:15" ht="15" customHeight="1" x14ac:dyDescent="0.25">
      <c r="A35" s="26" t="s">
        <v>74</v>
      </c>
      <c r="B35" s="27">
        <f>SUM(B9:B24)+SUM(B26:B34)</f>
        <v>759</v>
      </c>
      <c r="C35" s="28"/>
      <c r="D35" s="28"/>
      <c r="E35" s="28"/>
      <c r="F35" s="28"/>
      <c r="G35" s="27">
        <f>SUM(G9:G24)+SUM(G26:G34)</f>
        <v>0</v>
      </c>
      <c r="H35" s="28"/>
      <c r="I35" s="27">
        <f>SUM(I9:I24)+SUM(I26:I34)</f>
        <v>0</v>
      </c>
      <c r="J35" s="28"/>
      <c r="K35" s="27">
        <f>SUM(K9:K24)+SUM(K26:K34)</f>
        <v>0</v>
      </c>
      <c r="L35" s="28"/>
      <c r="M35" s="27">
        <f>SUM(M9:M24)+SUM(M26:M34)</f>
        <v>0</v>
      </c>
      <c r="N35" s="28"/>
      <c r="O35" s="27">
        <f>SUM(O9:O24)+SUM(O26:O34)</f>
        <v>0</v>
      </c>
    </row>
    <row r="37" spans="1:15" ht="15" customHeight="1" x14ac:dyDescent="0.25">
      <c r="A37" s="29" t="s">
        <v>75</v>
      </c>
    </row>
    <row r="38" spans="1:15" ht="15" customHeight="1" x14ac:dyDescent="0.25">
      <c r="A38" s="48" t="s">
        <v>76</v>
      </c>
      <c r="B38" s="48"/>
      <c r="C38" s="48"/>
      <c r="D38" s="48"/>
      <c r="E38" s="48"/>
      <c r="F38" s="48"/>
      <c r="G38" s="48"/>
      <c r="H38" s="48"/>
      <c r="I38" s="48"/>
      <c r="J38" s="48"/>
      <c r="K38" s="48"/>
      <c r="L38" s="48"/>
      <c r="M38" s="48"/>
      <c r="N38" s="48"/>
      <c r="O38" s="48"/>
    </row>
    <row r="39" spans="1:15" ht="15" customHeight="1" x14ac:dyDescent="0.25">
      <c r="A39" s="48" t="s">
        <v>77</v>
      </c>
      <c r="B39" s="48"/>
      <c r="C39" s="48"/>
      <c r="D39" s="48"/>
      <c r="E39" s="48"/>
      <c r="F39" s="48"/>
      <c r="G39" s="48"/>
      <c r="H39" s="48"/>
      <c r="I39" s="48"/>
      <c r="J39" s="48"/>
      <c r="K39" s="48"/>
      <c r="L39" s="48"/>
      <c r="M39" s="48"/>
      <c r="N39" s="48"/>
      <c r="O39" s="48"/>
    </row>
    <row r="40" spans="1:15" ht="15" customHeight="1" x14ac:dyDescent="0.25">
      <c r="A40" s="48" t="s">
        <v>78</v>
      </c>
      <c r="B40" s="48"/>
      <c r="C40" s="48"/>
      <c r="D40" s="48"/>
      <c r="E40" s="48"/>
      <c r="F40" s="48"/>
      <c r="G40" s="48"/>
      <c r="H40" s="48"/>
      <c r="I40" s="48"/>
      <c r="J40" s="48"/>
      <c r="K40" s="48"/>
      <c r="L40" s="48"/>
      <c r="M40" s="48"/>
      <c r="N40" s="48"/>
      <c r="O40" s="48"/>
    </row>
    <row r="41" spans="1:15" ht="15" customHeight="1" x14ac:dyDescent="0.25">
      <c r="A41" s="48" t="s">
        <v>79</v>
      </c>
      <c r="B41" s="48"/>
      <c r="C41" s="48"/>
      <c r="D41" s="48"/>
      <c r="E41" s="48"/>
      <c r="F41" s="48"/>
      <c r="G41" s="48"/>
      <c r="H41" s="48"/>
      <c r="I41" s="48"/>
      <c r="J41" s="48"/>
      <c r="K41" s="48"/>
      <c r="L41" s="48"/>
      <c r="M41" s="48"/>
      <c r="N41" s="48"/>
      <c r="O41" s="48"/>
    </row>
    <row r="43" spans="1:15" ht="15" customHeight="1" x14ac:dyDescent="0.25">
      <c r="A43" s="29" t="s">
        <v>36</v>
      </c>
    </row>
    <row r="44" spans="1:15" ht="15" customHeight="1" x14ac:dyDescent="0.25">
      <c r="A44" s="17" t="s">
        <v>43</v>
      </c>
      <c r="B44" s="49" t="s">
        <v>80</v>
      </c>
      <c r="C44" s="49"/>
      <c r="D44" s="49"/>
      <c r="E44" s="49"/>
      <c r="F44" s="49"/>
      <c r="G44" s="49"/>
      <c r="H44" s="49"/>
      <c r="I44" s="49"/>
      <c r="J44" s="49"/>
      <c r="K44" s="49"/>
      <c r="L44" s="49"/>
      <c r="M44" s="49"/>
      <c r="N44" s="49"/>
      <c r="O44" s="49"/>
    </row>
    <row r="45" spans="1:15" ht="15" customHeight="1" x14ac:dyDescent="0.25">
      <c r="A45" s="17" t="s">
        <v>44</v>
      </c>
      <c r="B45" s="49" t="s">
        <v>81</v>
      </c>
      <c r="C45" s="49"/>
      <c r="D45" s="49"/>
      <c r="E45" s="49"/>
      <c r="F45" s="49"/>
      <c r="G45" s="49"/>
      <c r="H45" s="49"/>
      <c r="I45" s="49"/>
      <c r="J45" s="49"/>
      <c r="K45" s="49"/>
      <c r="L45" s="49"/>
      <c r="M45" s="49"/>
      <c r="N45" s="49"/>
      <c r="O45" s="49"/>
    </row>
    <row r="46" spans="1:15" ht="15" customHeight="1" x14ac:dyDescent="0.25">
      <c r="A46" s="17" t="s">
        <v>45</v>
      </c>
      <c r="B46" s="49" t="s">
        <v>82</v>
      </c>
      <c r="C46" s="49"/>
      <c r="D46" s="49"/>
      <c r="E46" s="49"/>
      <c r="F46" s="49"/>
      <c r="G46" s="49"/>
      <c r="H46" s="49"/>
      <c r="I46" s="49"/>
      <c r="J46" s="49"/>
      <c r="K46" s="49"/>
      <c r="L46" s="49"/>
      <c r="M46" s="49"/>
      <c r="N46" s="49"/>
      <c r="O46" s="49"/>
    </row>
    <row r="47" spans="1:15" ht="15" customHeight="1" x14ac:dyDescent="0.25">
      <c r="A47" s="17" t="s">
        <v>46</v>
      </c>
      <c r="B47" s="49" t="s">
        <v>83</v>
      </c>
      <c r="C47" s="49"/>
      <c r="D47" s="49"/>
      <c r="E47" s="49"/>
      <c r="F47" s="49"/>
      <c r="G47" s="49"/>
      <c r="H47" s="49"/>
      <c r="I47" s="49"/>
      <c r="J47" s="49"/>
      <c r="K47" s="49"/>
      <c r="L47" s="49"/>
      <c r="M47" s="49"/>
      <c r="N47" s="49"/>
      <c r="O47" s="49"/>
    </row>
    <row r="48" spans="1:15" ht="15" customHeight="1" x14ac:dyDescent="0.25">
      <c r="A48" s="17" t="s">
        <v>47</v>
      </c>
      <c r="B48" s="49" t="s">
        <v>84</v>
      </c>
      <c r="C48" s="49"/>
      <c r="D48" s="49"/>
      <c r="E48" s="49"/>
      <c r="F48" s="49"/>
      <c r="G48" s="49"/>
      <c r="H48" s="49"/>
      <c r="I48" s="49"/>
      <c r="J48" s="49"/>
      <c r="K48" s="49"/>
      <c r="L48" s="49"/>
      <c r="M48" s="49"/>
      <c r="N48" s="49"/>
      <c r="O48" s="49"/>
    </row>
    <row r="49" spans="1:15" ht="15" customHeight="1" x14ac:dyDescent="0.25">
      <c r="A49" s="48" t="s">
        <v>85</v>
      </c>
      <c r="B49" s="48"/>
      <c r="C49" s="48"/>
      <c r="D49" s="48"/>
      <c r="E49" s="48"/>
      <c r="F49" s="48"/>
      <c r="G49" s="48"/>
      <c r="H49" s="48"/>
      <c r="I49" s="48"/>
      <c r="J49" s="48"/>
      <c r="K49" s="48"/>
      <c r="L49" s="48"/>
      <c r="M49" s="48"/>
      <c r="N49" s="48"/>
      <c r="O49" s="48"/>
    </row>
  </sheetData>
  <sheetProtection password="A77B" sheet="1" objects="1" scenarios="1" formatCells="0" sort="0" autoFilter="0"/>
  <mergeCells count="16">
    <mergeCell ref="B45:O45"/>
    <mergeCell ref="B46:O46"/>
    <mergeCell ref="B47:O47"/>
    <mergeCell ref="B48:O48"/>
    <mergeCell ref="A49:O49"/>
    <mergeCell ref="A38:O38"/>
    <mergeCell ref="A39:O39"/>
    <mergeCell ref="A40:O40"/>
    <mergeCell ref="A41:O41"/>
    <mergeCell ref="B44:O44"/>
    <mergeCell ref="A4:O4"/>
    <mergeCell ref="F6:G6"/>
    <mergeCell ref="H6:I6"/>
    <mergeCell ref="J6:K6"/>
    <mergeCell ref="L6:M6"/>
    <mergeCell ref="N6:O6"/>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08"/>
  <sheetViews>
    <sheetView tabSelected="1" zoomScaleNormal="100" workbookViewId="0">
      <pane xSplit="4" ySplit="6" topLeftCell="E7" activePane="bottomRight" state="frozen"/>
      <selection pane="topRight" activeCell="E1" sqref="E1"/>
      <selection pane="bottomLeft" activeCell="A7" sqref="A7"/>
      <selection pane="bottomRight"/>
    </sheetView>
  </sheetViews>
  <sheetFormatPr defaultColWidth="8.7109375" defaultRowHeight="15" x14ac:dyDescent="0.25"/>
  <cols>
    <col min="1" max="1" width="30" customWidth="1"/>
    <col min="2" max="2" width="7" customWidth="1"/>
    <col min="3" max="3" width="46" customWidth="1"/>
    <col min="4" max="4" width="20" customWidth="1"/>
    <col min="5" max="5" width="10" customWidth="1"/>
    <col min="6" max="6" width="13" customWidth="1"/>
    <col min="7" max="7" width="11" customWidth="1"/>
    <col min="8" max="8" width="13" customWidth="1"/>
    <col min="9" max="9" width="16" customWidth="1"/>
    <col min="10" max="10" width="15" customWidth="1"/>
  </cols>
  <sheetData>
    <row r="1" spans="1:10" ht="19.5" x14ac:dyDescent="0.3">
      <c r="A1" s="1" t="s">
        <v>86</v>
      </c>
    </row>
    <row r="2" spans="1:10" x14ac:dyDescent="0.25">
      <c r="A2" s="2" t="s">
        <v>87</v>
      </c>
    </row>
    <row r="4" spans="1:10" x14ac:dyDescent="0.25">
      <c r="A4" s="2" t="s">
        <v>88</v>
      </c>
    </row>
    <row r="6" spans="1:10" ht="42" customHeight="1" x14ac:dyDescent="0.25">
      <c r="A6" s="30" t="s">
        <v>89</v>
      </c>
      <c r="B6" s="30" t="s">
        <v>90</v>
      </c>
      <c r="C6" s="30" t="s">
        <v>91</v>
      </c>
      <c r="D6" s="30" t="s">
        <v>92</v>
      </c>
      <c r="E6" s="30" t="s">
        <v>93</v>
      </c>
      <c r="F6" s="30" t="s">
        <v>94</v>
      </c>
      <c r="G6" s="30" t="s">
        <v>95</v>
      </c>
      <c r="H6" s="30" t="s">
        <v>96</v>
      </c>
      <c r="I6" s="30" t="s">
        <v>53</v>
      </c>
      <c r="J6" s="30" t="s">
        <v>54</v>
      </c>
    </row>
    <row r="7" spans="1:10" x14ac:dyDescent="0.25">
      <c r="A7" s="31" t="s">
        <v>97</v>
      </c>
      <c r="B7" s="16"/>
      <c r="C7" s="16"/>
      <c r="D7" s="16"/>
      <c r="E7" s="16"/>
      <c r="F7" s="16"/>
      <c r="G7" s="16"/>
      <c r="H7" s="16"/>
      <c r="I7" s="16"/>
      <c r="J7" s="16"/>
    </row>
    <row r="8" spans="1:10" x14ac:dyDescent="0.25">
      <c r="A8" s="32" t="s">
        <v>97</v>
      </c>
      <c r="B8" s="33">
        <v>1</v>
      </c>
      <c r="C8" s="32" t="s">
        <v>98</v>
      </c>
      <c r="D8" s="32" t="s">
        <v>56</v>
      </c>
      <c r="E8" s="34">
        <v>222</v>
      </c>
      <c r="F8" s="35">
        <v>1.04E-2</v>
      </c>
      <c r="G8" s="36">
        <v>1.7</v>
      </c>
      <c r="H8" s="36">
        <v>2.1</v>
      </c>
      <c r="I8" s="37"/>
      <c r="J8" s="34" t="str">
        <f t="shared" ref="J8:J45" si="0">IF(ISNUMBER(I8),E8*I8,"")</f>
        <v/>
      </c>
    </row>
    <row r="9" spans="1:10" x14ac:dyDescent="0.25">
      <c r="A9" s="32" t="s">
        <v>97</v>
      </c>
      <c r="B9" s="33">
        <v>1</v>
      </c>
      <c r="C9" s="32" t="s">
        <v>98</v>
      </c>
      <c r="D9" s="32" t="s">
        <v>99</v>
      </c>
      <c r="E9" s="34">
        <v>120</v>
      </c>
      <c r="F9" s="35">
        <v>4.5699999999999998E-2</v>
      </c>
      <c r="G9" s="36">
        <v>7.2</v>
      </c>
      <c r="H9" s="36">
        <v>8.9</v>
      </c>
      <c r="I9" s="37"/>
      <c r="J9" s="34" t="str">
        <f t="shared" si="0"/>
        <v/>
      </c>
    </row>
    <row r="10" spans="1:10" x14ac:dyDescent="0.25">
      <c r="A10" s="32" t="s">
        <v>97</v>
      </c>
      <c r="B10" s="33">
        <v>1</v>
      </c>
      <c r="C10" s="32" t="s">
        <v>98</v>
      </c>
      <c r="D10" s="32" t="s">
        <v>100</v>
      </c>
      <c r="E10" s="34">
        <v>56</v>
      </c>
      <c r="F10" s="35">
        <v>0.1096</v>
      </c>
      <c r="G10" s="36">
        <v>20.100000000000001</v>
      </c>
      <c r="H10" s="36">
        <v>22.9</v>
      </c>
      <c r="I10" s="37"/>
      <c r="J10" s="34" t="str">
        <f t="shared" si="0"/>
        <v/>
      </c>
    </row>
    <row r="11" spans="1:10" x14ac:dyDescent="0.25">
      <c r="A11" s="32" t="s">
        <v>97</v>
      </c>
      <c r="B11" s="33">
        <v>1</v>
      </c>
      <c r="C11" s="32" t="s">
        <v>98</v>
      </c>
      <c r="D11" s="32" t="s">
        <v>101</v>
      </c>
      <c r="E11" s="34">
        <v>20</v>
      </c>
      <c r="F11" s="35">
        <v>0.28060000000000002</v>
      </c>
      <c r="G11" s="36">
        <v>48.5</v>
      </c>
      <c r="H11" s="36">
        <v>61.8</v>
      </c>
      <c r="I11" s="37"/>
      <c r="J11" s="34" t="str">
        <f t="shared" si="0"/>
        <v/>
      </c>
    </row>
    <row r="12" spans="1:10" x14ac:dyDescent="0.25">
      <c r="A12" s="32" t="s">
        <v>97</v>
      </c>
      <c r="B12" s="33">
        <v>1</v>
      </c>
      <c r="C12" s="32" t="s">
        <v>98</v>
      </c>
      <c r="D12" s="32" t="s">
        <v>102</v>
      </c>
      <c r="E12" s="34">
        <v>5</v>
      </c>
      <c r="F12" s="35">
        <v>0.43919999999999998</v>
      </c>
      <c r="G12" s="36">
        <v>125</v>
      </c>
      <c r="H12" s="36">
        <v>148.69999999999999</v>
      </c>
      <c r="I12" s="37"/>
      <c r="J12" s="34" t="str">
        <f t="shared" si="0"/>
        <v/>
      </c>
    </row>
    <row r="13" spans="1:10" x14ac:dyDescent="0.25">
      <c r="A13" s="32" t="s">
        <v>97</v>
      </c>
      <c r="B13" s="33">
        <v>2</v>
      </c>
      <c r="C13" s="32" t="s">
        <v>103</v>
      </c>
      <c r="D13" s="32" t="s">
        <v>56</v>
      </c>
      <c r="E13" s="34">
        <v>94</v>
      </c>
      <c r="F13" s="35">
        <v>1.03E-2</v>
      </c>
      <c r="G13" s="36">
        <v>1.8</v>
      </c>
      <c r="H13" s="36">
        <v>2.1</v>
      </c>
      <c r="I13" s="37"/>
      <c r="J13" s="34" t="str">
        <f t="shared" si="0"/>
        <v/>
      </c>
    </row>
    <row r="14" spans="1:10" x14ac:dyDescent="0.25">
      <c r="A14" s="32" t="s">
        <v>97</v>
      </c>
      <c r="B14" s="33">
        <v>2</v>
      </c>
      <c r="C14" s="32" t="s">
        <v>103</v>
      </c>
      <c r="D14" s="32" t="s">
        <v>99</v>
      </c>
      <c r="E14" s="34">
        <v>50</v>
      </c>
      <c r="F14" s="35">
        <v>4.0800000000000003E-2</v>
      </c>
      <c r="G14" s="36">
        <v>7.9</v>
      </c>
      <c r="H14" s="36">
        <v>8.9</v>
      </c>
      <c r="I14" s="37"/>
      <c r="J14" s="34" t="str">
        <f t="shared" si="0"/>
        <v/>
      </c>
    </row>
    <row r="15" spans="1:10" x14ac:dyDescent="0.25">
      <c r="A15" s="32" t="s">
        <v>97</v>
      </c>
      <c r="B15" s="33">
        <v>2</v>
      </c>
      <c r="C15" s="32" t="s">
        <v>103</v>
      </c>
      <c r="D15" s="32" t="s">
        <v>100</v>
      </c>
      <c r="E15" s="34">
        <v>24</v>
      </c>
      <c r="F15" s="35">
        <v>0.1016</v>
      </c>
      <c r="G15" s="36">
        <v>18.399999999999999</v>
      </c>
      <c r="H15" s="36">
        <v>21.5</v>
      </c>
      <c r="I15" s="37"/>
      <c r="J15" s="34" t="str">
        <f t="shared" si="0"/>
        <v/>
      </c>
    </row>
    <row r="16" spans="1:10" x14ac:dyDescent="0.25">
      <c r="A16" s="32" t="s">
        <v>97</v>
      </c>
      <c r="B16" s="33">
        <v>2</v>
      </c>
      <c r="C16" s="32" t="s">
        <v>103</v>
      </c>
      <c r="D16" s="32" t="s">
        <v>101</v>
      </c>
      <c r="E16" s="34">
        <v>10</v>
      </c>
      <c r="F16" s="35">
        <v>0.35680000000000001</v>
      </c>
      <c r="G16" s="36">
        <v>58.5</v>
      </c>
      <c r="H16" s="36">
        <v>69.3</v>
      </c>
      <c r="I16" s="37"/>
      <c r="J16" s="34" t="str">
        <f t="shared" si="0"/>
        <v/>
      </c>
    </row>
    <row r="17" spans="1:10" x14ac:dyDescent="0.25">
      <c r="A17" s="32" t="s">
        <v>97</v>
      </c>
      <c r="B17" s="33">
        <v>2</v>
      </c>
      <c r="C17" s="32" t="s">
        <v>103</v>
      </c>
      <c r="D17" s="32" t="s">
        <v>102</v>
      </c>
      <c r="E17" s="34">
        <v>2</v>
      </c>
      <c r="F17" s="35">
        <v>1.044</v>
      </c>
      <c r="G17" s="36">
        <v>158.5</v>
      </c>
      <c r="H17" s="36">
        <v>174.3</v>
      </c>
      <c r="I17" s="37"/>
      <c r="J17" s="34" t="str">
        <f t="shared" si="0"/>
        <v/>
      </c>
    </row>
    <row r="18" spans="1:10" x14ac:dyDescent="0.25">
      <c r="A18" s="32" t="s">
        <v>97</v>
      </c>
      <c r="B18" s="33">
        <v>3</v>
      </c>
      <c r="C18" s="32" t="s">
        <v>104</v>
      </c>
      <c r="D18" s="32" t="s">
        <v>56</v>
      </c>
      <c r="E18" s="34">
        <v>2</v>
      </c>
      <c r="F18" s="35">
        <v>1.4999999999999999E-2</v>
      </c>
      <c r="G18" s="36">
        <v>0.7</v>
      </c>
      <c r="H18" s="36">
        <v>2.5</v>
      </c>
      <c r="I18" s="37"/>
      <c r="J18" s="34" t="str">
        <f t="shared" si="0"/>
        <v/>
      </c>
    </row>
    <row r="19" spans="1:10" x14ac:dyDescent="0.25">
      <c r="A19" s="32" t="s">
        <v>97</v>
      </c>
      <c r="B19" s="33">
        <v>4</v>
      </c>
      <c r="C19" s="32" t="s">
        <v>105</v>
      </c>
      <c r="D19" s="32" t="s">
        <v>56</v>
      </c>
      <c r="E19" s="34">
        <v>65</v>
      </c>
      <c r="F19" s="35">
        <v>8.5000000000000006E-3</v>
      </c>
      <c r="G19" s="36">
        <v>1.5</v>
      </c>
      <c r="H19" s="36">
        <v>1.9</v>
      </c>
      <c r="I19" s="37"/>
      <c r="J19" s="34" t="str">
        <f t="shared" si="0"/>
        <v/>
      </c>
    </row>
    <row r="20" spans="1:10" x14ac:dyDescent="0.25">
      <c r="A20" s="32" t="s">
        <v>97</v>
      </c>
      <c r="B20" s="33">
        <v>4</v>
      </c>
      <c r="C20" s="32" t="s">
        <v>105</v>
      </c>
      <c r="D20" s="32" t="s">
        <v>99</v>
      </c>
      <c r="E20" s="34">
        <v>51</v>
      </c>
      <c r="F20" s="35">
        <v>3.8399999999999997E-2</v>
      </c>
      <c r="G20" s="36">
        <v>7.5</v>
      </c>
      <c r="H20" s="36">
        <v>9</v>
      </c>
      <c r="I20" s="37"/>
      <c r="J20" s="34" t="str">
        <f t="shared" si="0"/>
        <v/>
      </c>
    </row>
    <row r="21" spans="1:10" x14ac:dyDescent="0.25">
      <c r="A21" s="32" t="s">
        <v>97</v>
      </c>
      <c r="B21" s="33">
        <v>4</v>
      </c>
      <c r="C21" s="32" t="s">
        <v>105</v>
      </c>
      <c r="D21" s="32" t="s">
        <v>100</v>
      </c>
      <c r="E21" s="34">
        <v>11</v>
      </c>
      <c r="F21" s="35">
        <v>0.10440000000000001</v>
      </c>
      <c r="G21" s="36">
        <v>18.7</v>
      </c>
      <c r="H21" s="36">
        <v>21.8</v>
      </c>
      <c r="I21" s="37"/>
      <c r="J21" s="34" t="str">
        <f t="shared" si="0"/>
        <v/>
      </c>
    </row>
    <row r="22" spans="1:10" x14ac:dyDescent="0.25">
      <c r="A22" s="32" t="s">
        <v>97</v>
      </c>
      <c r="B22" s="33">
        <v>4</v>
      </c>
      <c r="C22" s="32" t="s">
        <v>105</v>
      </c>
      <c r="D22" s="32" t="s">
        <v>101</v>
      </c>
      <c r="E22" s="34">
        <v>2</v>
      </c>
      <c r="F22" s="35">
        <v>0.23</v>
      </c>
      <c r="G22" s="36">
        <v>36</v>
      </c>
      <c r="H22" s="36">
        <v>59.4</v>
      </c>
      <c r="I22" s="37"/>
      <c r="J22" s="34" t="str">
        <f t="shared" si="0"/>
        <v/>
      </c>
    </row>
    <row r="23" spans="1:10" x14ac:dyDescent="0.25">
      <c r="A23" s="32" t="s">
        <v>97</v>
      </c>
      <c r="B23" s="33">
        <v>5</v>
      </c>
      <c r="C23" s="32" t="s">
        <v>106</v>
      </c>
      <c r="D23" s="32" t="s">
        <v>56</v>
      </c>
      <c r="E23" s="34">
        <v>50</v>
      </c>
      <c r="F23" s="35">
        <v>1.0500000000000001E-2</v>
      </c>
      <c r="G23" s="36">
        <v>1.8</v>
      </c>
      <c r="H23" s="36">
        <v>2.2999999999999998</v>
      </c>
      <c r="I23" s="37"/>
      <c r="J23" s="34" t="str">
        <f t="shared" si="0"/>
        <v/>
      </c>
    </row>
    <row r="24" spans="1:10" x14ac:dyDescent="0.25">
      <c r="A24" s="32" t="s">
        <v>97</v>
      </c>
      <c r="B24" s="33">
        <v>5</v>
      </c>
      <c r="C24" s="32" t="s">
        <v>106</v>
      </c>
      <c r="D24" s="32" t="s">
        <v>99</v>
      </c>
      <c r="E24" s="34">
        <v>14</v>
      </c>
      <c r="F24" s="35">
        <v>3.4599999999999999E-2</v>
      </c>
      <c r="G24" s="36">
        <v>8.8000000000000007</v>
      </c>
      <c r="H24" s="36">
        <v>9.6</v>
      </c>
      <c r="I24" s="37"/>
      <c r="J24" s="34" t="str">
        <f t="shared" si="0"/>
        <v/>
      </c>
    </row>
    <row r="25" spans="1:10" x14ac:dyDescent="0.25">
      <c r="A25" s="32" t="s">
        <v>97</v>
      </c>
      <c r="B25" s="33">
        <v>5</v>
      </c>
      <c r="C25" s="32" t="s">
        <v>106</v>
      </c>
      <c r="D25" s="32" t="s">
        <v>100</v>
      </c>
      <c r="E25" s="34">
        <v>6</v>
      </c>
      <c r="F25" s="35">
        <v>9.9500000000000005E-2</v>
      </c>
      <c r="G25" s="36">
        <v>13.7</v>
      </c>
      <c r="H25" s="36">
        <v>18.399999999999999</v>
      </c>
      <c r="I25" s="37"/>
      <c r="J25" s="34" t="str">
        <f t="shared" si="0"/>
        <v/>
      </c>
    </row>
    <row r="26" spans="1:10" x14ac:dyDescent="0.25">
      <c r="A26" s="32" t="s">
        <v>97</v>
      </c>
      <c r="B26" s="33">
        <v>5</v>
      </c>
      <c r="C26" s="32" t="s">
        <v>106</v>
      </c>
      <c r="D26" s="32" t="s">
        <v>101</v>
      </c>
      <c r="E26" s="34">
        <v>3</v>
      </c>
      <c r="F26" s="35">
        <v>0.37269999999999998</v>
      </c>
      <c r="G26" s="36">
        <v>47.3</v>
      </c>
      <c r="H26" s="36">
        <v>73.900000000000006</v>
      </c>
      <c r="I26" s="37"/>
      <c r="J26" s="34" t="str">
        <f t="shared" si="0"/>
        <v/>
      </c>
    </row>
    <row r="27" spans="1:10" x14ac:dyDescent="0.25">
      <c r="A27" s="32" t="s">
        <v>97</v>
      </c>
      <c r="B27" s="33">
        <v>6</v>
      </c>
      <c r="C27" s="32" t="s">
        <v>107</v>
      </c>
      <c r="D27" s="32" t="s">
        <v>56</v>
      </c>
      <c r="E27" s="34">
        <v>79</v>
      </c>
      <c r="F27" s="35">
        <v>1.04E-2</v>
      </c>
      <c r="G27" s="36">
        <v>1.5</v>
      </c>
      <c r="H27" s="36">
        <v>2.1</v>
      </c>
      <c r="I27" s="37"/>
      <c r="J27" s="34" t="str">
        <f t="shared" si="0"/>
        <v/>
      </c>
    </row>
    <row r="28" spans="1:10" x14ac:dyDescent="0.25">
      <c r="A28" s="32" t="s">
        <v>97</v>
      </c>
      <c r="B28" s="33">
        <v>6</v>
      </c>
      <c r="C28" s="32" t="s">
        <v>107</v>
      </c>
      <c r="D28" s="32" t="s">
        <v>99</v>
      </c>
      <c r="E28" s="34">
        <v>47</v>
      </c>
      <c r="F28" s="35">
        <v>4.2999999999999997E-2</v>
      </c>
      <c r="G28" s="36">
        <v>6.6</v>
      </c>
      <c r="H28" s="36">
        <v>8.3000000000000007</v>
      </c>
      <c r="I28" s="37"/>
      <c r="J28" s="34" t="str">
        <f t="shared" si="0"/>
        <v/>
      </c>
    </row>
    <row r="29" spans="1:10" x14ac:dyDescent="0.25">
      <c r="A29" s="32" t="s">
        <v>97</v>
      </c>
      <c r="B29" s="33">
        <v>6</v>
      </c>
      <c r="C29" s="32" t="s">
        <v>107</v>
      </c>
      <c r="D29" s="32" t="s">
        <v>100</v>
      </c>
      <c r="E29" s="34">
        <v>14</v>
      </c>
      <c r="F29" s="35">
        <v>0.1244</v>
      </c>
      <c r="G29" s="36">
        <v>20.9</v>
      </c>
      <c r="H29" s="36">
        <v>26.1</v>
      </c>
      <c r="I29" s="37"/>
      <c r="J29" s="34" t="str">
        <f t="shared" si="0"/>
        <v/>
      </c>
    </row>
    <row r="30" spans="1:10" x14ac:dyDescent="0.25">
      <c r="A30" s="32" t="s">
        <v>97</v>
      </c>
      <c r="B30" s="33">
        <v>6</v>
      </c>
      <c r="C30" s="32" t="s">
        <v>107</v>
      </c>
      <c r="D30" s="32" t="s">
        <v>101</v>
      </c>
      <c r="E30" s="34">
        <v>13</v>
      </c>
      <c r="F30" s="35">
        <v>0.29920000000000002</v>
      </c>
      <c r="G30" s="36">
        <v>41</v>
      </c>
      <c r="H30" s="36">
        <v>57.6</v>
      </c>
      <c r="I30" s="37"/>
      <c r="J30" s="34" t="str">
        <f t="shared" si="0"/>
        <v/>
      </c>
    </row>
    <row r="31" spans="1:10" x14ac:dyDescent="0.25">
      <c r="A31" s="32" t="s">
        <v>97</v>
      </c>
      <c r="B31" s="33">
        <v>6</v>
      </c>
      <c r="C31" s="32" t="s">
        <v>107</v>
      </c>
      <c r="D31" s="32" t="s">
        <v>102</v>
      </c>
      <c r="E31" s="34">
        <v>1</v>
      </c>
      <c r="F31" s="35">
        <v>0.70099999999999996</v>
      </c>
      <c r="G31" s="36">
        <v>95</v>
      </c>
      <c r="H31" s="36">
        <v>117.1</v>
      </c>
      <c r="I31" s="37"/>
      <c r="J31" s="34" t="str">
        <f t="shared" si="0"/>
        <v/>
      </c>
    </row>
    <row r="32" spans="1:10" x14ac:dyDescent="0.25">
      <c r="A32" s="32" t="s">
        <v>97</v>
      </c>
      <c r="B32" s="33">
        <v>7</v>
      </c>
      <c r="C32" s="32" t="s">
        <v>108</v>
      </c>
      <c r="D32" s="32" t="s">
        <v>56</v>
      </c>
      <c r="E32" s="34">
        <v>64</v>
      </c>
      <c r="F32" s="35">
        <v>1.0699999999999999E-2</v>
      </c>
      <c r="G32" s="36">
        <v>1.6</v>
      </c>
      <c r="H32" s="36">
        <v>2.1</v>
      </c>
      <c r="I32" s="37"/>
      <c r="J32" s="34" t="str">
        <f t="shared" si="0"/>
        <v/>
      </c>
    </row>
    <row r="33" spans="1:10" x14ac:dyDescent="0.25">
      <c r="A33" s="32" t="s">
        <v>97</v>
      </c>
      <c r="B33" s="33">
        <v>7</v>
      </c>
      <c r="C33" s="32" t="s">
        <v>108</v>
      </c>
      <c r="D33" s="32" t="s">
        <v>99</v>
      </c>
      <c r="E33" s="34">
        <v>57</v>
      </c>
      <c r="F33" s="35">
        <v>4.7600000000000003E-2</v>
      </c>
      <c r="G33" s="36">
        <v>7.6</v>
      </c>
      <c r="H33" s="36">
        <v>9.3000000000000007</v>
      </c>
      <c r="I33" s="37"/>
      <c r="J33" s="34" t="str">
        <f t="shared" si="0"/>
        <v/>
      </c>
    </row>
    <row r="34" spans="1:10" x14ac:dyDescent="0.25">
      <c r="A34" s="32" t="s">
        <v>97</v>
      </c>
      <c r="B34" s="33">
        <v>7</v>
      </c>
      <c r="C34" s="32" t="s">
        <v>108</v>
      </c>
      <c r="D34" s="32" t="s">
        <v>100</v>
      </c>
      <c r="E34" s="34">
        <v>20</v>
      </c>
      <c r="F34" s="35">
        <v>0.1002</v>
      </c>
      <c r="G34" s="36">
        <v>19.600000000000001</v>
      </c>
      <c r="H34" s="36">
        <v>22.9</v>
      </c>
      <c r="I34" s="37"/>
      <c r="J34" s="34" t="str">
        <f t="shared" si="0"/>
        <v/>
      </c>
    </row>
    <row r="35" spans="1:10" x14ac:dyDescent="0.25">
      <c r="A35" s="32" t="s">
        <v>97</v>
      </c>
      <c r="B35" s="33">
        <v>7</v>
      </c>
      <c r="C35" s="32" t="s">
        <v>108</v>
      </c>
      <c r="D35" s="32" t="s">
        <v>101</v>
      </c>
      <c r="E35" s="34">
        <v>8</v>
      </c>
      <c r="F35" s="35">
        <v>0.25340000000000001</v>
      </c>
      <c r="G35" s="36">
        <v>54.3</v>
      </c>
      <c r="H35" s="36">
        <v>62.3</v>
      </c>
      <c r="I35" s="37"/>
      <c r="J35" s="34" t="str">
        <f t="shared" si="0"/>
        <v/>
      </c>
    </row>
    <row r="36" spans="1:10" x14ac:dyDescent="0.25">
      <c r="A36" s="32" t="s">
        <v>97</v>
      </c>
      <c r="B36" s="33">
        <v>7</v>
      </c>
      <c r="C36" s="32" t="s">
        <v>108</v>
      </c>
      <c r="D36" s="32" t="s">
        <v>102</v>
      </c>
      <c r="E36" s="34">
        <v>1</v>
      </c>
      <c r="F36" s="35">
        <v>0.60499999999999998</v>
      </c>
      <c r="G36" s="36">
        <v>33</v>
      </c>
      <c r="H36" s="36">
        <v>101</v>
      </c>
      <c r="I36" s="37"/>
      <c r="J36" s="34" t="str">
        <f t="shared" si="0"/>
        <v/>
      </c>
    </row>
    <row r="37" spans="1:10" x14ac:dyDescent="0.25">
      <c r="A37" s="32" t="s">
        <v>97</v>
      </c>
      <c r="B37" s="33">
        <v>8</v>
      </c>
      <c r="C37" s="32" t="s">
        <v>109</v>
      </c>
      <c r="D37" s="32" t="s">
        <v>56</v>
      </c>
      <c r="E37" s="34">
        <v>30</v>
      </c>
      <c r="F37" s="35">
        <v>1.17E-2</v>
      </c>
      <c r="G37" s="36">
        <v>1.8</v>
      </c>
      <c r="H37" s="36">
        <v>2.2999999999999998</v>
      </c>
      <c r="I37" s="37"/>
      <c r="J37" s="34" t="str">
        <f t="shared" si="0"/>
        <v/>
      </c>
    </row>
    <row r="38" spans="1:10" x14ac:dyDescent="0.25">
      <c r="A38" s="32" t="s">
        <v>97</v>
      </c>
      <c r="B38" s="33">
        <v>8</v>
      </c>
      <c r="C38" s="32" t="s">
        <v>109</v>
      </c>
      <c r="D38" s="32" t="s">
        <v>99</v>
      </c>
      <c r="E38" s="34">
        <v>26</v>
      </c>
      <c r="F38" s="35">
        <v>4.2900000000000001E-2</v>
      </c>
      <c r="G38" s="36">
        <v>7</v>
      </c>
      <c r="H38" s="36">
        <v>8.6</v>
      </c>
      <c r="I38" s="37"/>
      <c r="J38" s="34" t="str">
        <f t="shared" si="0"/>
        <v/>
      </c>
    </row>
    <row r="39" spans="1:10" x14ac:dyDescent="0.25">
      <c r="A39" s="32" t="s">
        <v>97</v>
      </c>
      <c r="B39" s="33">
        <v>8</v>
      </c>
      <c r="C39" s="32" t="s">
        <v>109</v>
      </c>
      <c r="D39" s="32" t="s">
        <v>100</v>
      </c>
      <c r="E39" s="34">
        <v>19</v>
      </c>
      <c r="F39" s="35">
        <v>0.1128</v>
      </c>
      <c r="G39" s="36">
        <v>21.1</v>
      </c>
      <c r="H39" s="36">
        <v>24.6</v>
      </c>
      <c r="I39" s="37"/>
      <c r="J39" s="34" t="str">
        <f t="shared" si="0"/>
        <v/>
      </c>
    </row>
    <row r="40" spans="1:10" x14ac:dyDescent="0.25">
      <c r="A40" s="32" t="s">
        <v>97</v>
      </c>
      <c r="B40" s="33">
        <v>8</v>
      </c>
      <c r="C40" s="32" t="s">
        <v>109</v>
      </c>
      <c r="D40" s="32" t="s">
        <v>101</v>
      </c>
      <c r="E40" s="34">
        <v>5</v>
      </c>
      <c r="F40" s="35">
        <v>0.38019999999999998</v>
      </c>
      <c r="G40" s="36">
        <v>47.8</v>
      </c>
      <c r="H40" s="36">
        <v>68.5</v>
      </c>
      <c r="I40" s="37"/>
      <c r="J40" s="34" t="str">
        <f t="shared" si="0"/>
        <v/>
      </c>
    </row>
    <row r="41" spans="1:10" x14ac:dyDescent="0.25">
      <c r="A41" s="32" t="s">
        <v>97</v>
      </c>
      <c r="B41" s="33">
        <v>8</v>
      </c>
      <c r="C41" s="32" t="s">
        <v>109</v>
      </c>
      <c r="D41" s="32" t="s">
        <v>102</v>
      </c>
      <c r="E41" s="34">
        <v>2</v>
      </c>
      <c r="F41" s="35">
        <v>0.71050000000000002</v>
      </c>
      <c r="G41" s="36">
        <v>44.5</v>
      </c>
      <c r="H41" s="36">
        <v>118.7</v>
      </c>
      <c r="I41" s="37"/>
      <c r="J41" s="34" t="str">
        <f t="shared" si="0"/>
        <v/>
      </c>
    </row>
    <row r="42" spans="1:10" x14ac:dyDescent="0.25">
      <c r="A42" s="32" t="s">
        <v>97</v>
      </c>
      <c r="B42" s="33">
        <v>9</v>
      </c>
      <c r="C42" s="32" t="s">
        <v>110</v>
      </c>
      <c r="D42" s="32" t="s">
        <v>56</v>
      </c>
      <c r="E42" s="34">
        <v>31</v>
      </c>
      <c r="F42" s="35">
        <v>1.0699999999999999E-2</v>
      </c>
      <c r="G42" s="36">
        <v>1.7</v>
      </c>
      <c r="H42" s="36">
        <v>2.1</v>
      </c>
      <c r="I42" s="37"/>
      <c r="J42" s="34" t="str">
        <f t="shared" si="0"/>
        <v/>
      </c>
    </row>
    <row r="43" spans="1:10" x14ac:dyDescent="0.25">
      <c r="A43" s="32" t="s">
        <v>97</v>
      </c>
      <c r="B43" s="33">
        <v>9</v>
      </c>
      <c r="C43" s="32" t="s">
        <v>110</v>
      </c>
      <c r="D43" s="32" t="s">
        <v>99</v>
      </c>
      <c r="E43" s="34">
        <v>29</v>
      </c>
      <c r="F43" s="35">
        <v>4.4499999999999998E-2</v>
      </c>
      <c r="G43" s="36">
        <v>5.8</v>
      </c>
      <c r="H43" s="36">
        <v>7.8</v>
      </c>
      <c r="I43" s="37"/>
      <c r="J43" s="34" t="str">
        <f t="shared" si="0"/>
        <v/>
      </c>
    </row>
    <row r="44" spans="1:10" x14ac:dyDescent="0.25">
      <c r="A44" s="32" t="s">
        <v>97</v>
      </c>
      <c r="B44" s="33">
        <v>9</v>
      </c>
      <c r="C44" s="32" t="s">
        <v>110</v>
      </c>
      <c r="D44" s="32" t="s">
        <v>100</v>
      </c>
      <c r="E44" s="34">
        <v>15</v>
      </c>
      <c r="F44" s="35">
        <v>9.9299999999999999E-2</v>
      </c>
      <c r="G44" s="36">
        <v>17.5</v>
      </c>
      <c r="H44" s="36">
        <v>21.8</v>
      </c>
      <c r="I44" s="37"/>
      <c r="J44" s="34" t="str">
        <f t="shared" si="0"/>
        <v/>
      </c>
    </row>
    <row r="45" spans="1:10" x14ac:dyDescent="0.25">
      <c r="A45" s="32" t="s">
        <v>97</v>
      </c>
      <c r="B45" s="33">
        <v>9</v>
      </c>
      <c r="C45" s="32" t="s">
        <v>110</v>
      </c>
      <c r="D45" s="32" t="s">
        <v>101</v>
      </c>
      <c r="E45" s="34">
        <v>3</v>
      </c>
      <c r="F45" s="35">
        <v>0.2417</v>
      </c>
      <c r="G45" s="36">
        <v>51</v>
      </c>
      <c r="H45" s="36">
        <v>55</v>
      </c>
      <c r="I45" s="37"/>
      <c r="J45" s="34" t="str">
        <f t="shared" si="0"/>
        <v/>
      </c>
    </row>
    <row r="46" spans="1:10" x14ac:dyDescent="0.25">
      <c r="A46" s="38" t="s">
        <v>111</v>
      </c>
      <c r="B46" s="38"/>
      <c r="C46" s="38"/>
      <c r="D46" s="38"/>
      <c r="E46" s="39">
        <f>SUM(E8:E45)</f>
        <v>1271</v>
      </c>
      <c r="F46" s="38"/>
      <c r="G46" s="38"/>
      <c r="H46" s="38"/>
      <c r="I46" s="38"/>
      <c r="J46" s="39">
        <f>SUM(J8:J45)</f>
        <v>0</v>
      </c>
    </row>
    <row r="48" spans="1:10" x14ac:dyDescent="0.25">
      <c r="A48" s="31" t="s">
        <v>112</v>
      </c>
      <c r="B48" s="16"/>
      <c r="C48" s="16"/>
      <c r="D48" s="16"/>
      <c r="E48" s="16"/>
      <c r="F48" s="16"/>
      <c r="G48" s="16"/>
      <c r="H48" s="16"/>
      <c r="I48" s="16"/>
      <c r="J48" s="16"/>
    </row>
    <row r="49" spans="1:10" x14ac:dyDescent="0.25">
      <c r="A49" s="32" t="s">
        <v>112</v>
      </c>
      <c r="B49" s="33">
        <v>1</v>
      </c>
      <c r="C49" s="32" t="s">
        <v>103</v>
      </c>
      <c r="D49" s="32" t="s">
        <v>56</v>
      </c>
      <c r="E49" s="34">
        <v>1</v>
      </c>
      <c r="F49" s="35">
        <v>0.01</v>
      </c>
      <c r="G49" s="36">
        <v>1</v>
      </c>
      <c r="H49" s="36">
        <v>1.7</v>
      </c>
      <c r="I49" s="37"/>
      <c r="J49" s="34" t="str">
        <f t="shared" ref="J49:J58" si="1">IF(ISNUMBER(I49),E49*I49,"")</f>
        <v/>
      </c>
    </row>
    <row r="50" spans="1:10" x14ac:dyDescent="0.25">
      <c r="A50" s="32" t="s">
        <v>112</v>
      </c>
      <c r="B50" s="33">
        <v>2</v>
      </c>
      <c r="C50" s="32" t="s">
        <v>113</v>
      </c>
      <c r="D50" s="32" t="s">
        <v>56</v>
      </c>
      <c r="E50" s="34">
        <v>5</v>
      </c>
      <c r="F50" s="35">
        <v>0.01</v>
      </c>
      <c r="G50" s="36">
        <v>2.2999999999999998</v>
      </c>
      <c r="H50" s="36">
        <v>2.6</v>
      </c>
      <c r="I50" s="37"/>
      <c r="J50" s="34" t="str">
        <f t="shared" si="1"/>
        <v/>
      </c>
    </row>
    <row r="51" spans="1:10" x14ac:dyDescent="0.25">
      <c r="A51" s="32" t="s">
        <v>112</v>
      </c>
      <c r="B51" s="33">
        <v>2</v>
      </c>
      <c r="C51" s="32" t="s">
        <v>113</v>
      </c>
      <c r="D51" s="32" t="s">
        <v>99</v>
      </c>
      <c r="E51" s="34">
        <v>6</v>
      </c>
      <c r="F51" s="35">
        <v>3.2500000000000001E-2</v>
      </c>
      <c r="G51" s="36">
        <v>7.4</v>
      </c>
      <c r="H51" s="36">
        <v>7.8</v>
      </c>
      <c r="I51" s="37"/>
      <c r="J51" s="34" t="str">
        <f t="shared" si="1"/>
        <v/>
      </c>
    </row>
    <row r="52" spans="1:10" x14ac:dyDescent="0.25">
      <c r="A52" s="32" t="s">
        <v>112</v>
      </c>
      <c r="B52" s="33">
        <v>2</v>
      </c>
      <c r="C52" s="32" t="s">
        <v>113</v>
      </c>
      <c r="D52" s="32" t="s">
        <v>100</v>
      </c>
      <c r="E52" s="34">
        <v>2</v>
      </c>
      <c r="F52" s="35">
        <v>0.105</v>
      </c>
      <c r="G52" s="36">
        <v>19</v>
      </c>
      <c r="H52" s="36">
        <v>22.6</v>
      </c>
      <c r="I52" s="37"/>
      <c r="J52" s="34" t="str">
        <f t="shared" si="1"/>
        <v/>
      </c>
    </row>
    <row r="53" spans="1:10" x14ac:dyDescent="0.25">
      <c r="A53" s="32" t="s">
        <v>112</v>
      </c>
      <c r="B53" s="33">
        <v>2</v>
      </c>
      <c r="C53" s="32" t="s">
        <v>113</v>
      </c>
      <c r="D53" s="32" t="s">
        <v>101</v>
      </c>
      <c r="E53" s="34">
        <v>1</v>
      </c>
      <c r="F53" s="35">
        <v>0.48</v>
      </c>
      <c r="G53" s="36">
        <v>88</v>
      </c>
      <c r="H53" s="36">
        <v>88</v>
      </c>
      <c r="I53" s="37"/>
      <c r="J53" s="34" t="str">
        <f t="shared" si="1"/>
        <v/>
      </c>
    </row>
    <row r="54" spans="1:10" x14ac:dyDescent="0.25">
      <c r="A54" s="32" t="s">
        <v>112</v>
      </c>
      <c r="B54" s="33">
        <v>3</v>
      </c>
      <c r="C54" s="32" t="s">
        <v>114</v>
      </c>
      <c r="D54" s="32" t="s">
        <v>56</v>
      </c>
      <c r="E54" s="34">
        <v>19</v>
      </c>
      <c r="F54" s="35">
        <v>1.1299999999999999E-2</v>
      </c>
      <c r="G54" s="36">
        <v>2.2000000000000002</v>
      </c>
      <c r="H54" s="36">
        <v>2.5</v>
      </c>
      <c r="I54" s="37"/>
      <c r="J54" s="34" t="str">
        <f t="shared" si="1"/>
        <v/>
      </c>
    </row>
    <row r="55" spans="1:10" x14ac:dyDescent="0.25">
      <c r="A55" s="32" t="s">
        <v>112</v>
      </c>
      <c r="B55" s="33">
        <v>3</v>
      </c>
      <c r="C55" s="32" t="s">
        <v>114</v>
      </c>
      <c r="D55" s="32" t="s">
        <v>99</v>
      </c>
      <c r="E55" s="34">
        <v>12</v>
      </c>
      <c r="F55" s="35">
        <v>3.5999999999999997E-2</v>
      </c>
      <c r="G55" s="36">
        <v>7.8</v>
      </c>
      <c r="H55" s="36">
        <v>8.8000000000000007</v>
      </c>
      <c r="I55" s="37"/>
      <c r="J55" s="34" t="str">
        <f t="shared" si="1"/>
        <v/>
      </c>
    </row>
    <row r="56" spans="1:10" x14ac:dyDescent="0.25">
      <c r="A56" s="32" t="s">
        <v>112</v>
      </c>
      <c r="B56" s="33">
        <v>3</v>
      </c>
      <c r="C56" s="32" t="s">
        <v>114</v>
      </c>
      <c r="D56" s="32" t="s">
        <v>100</v>
      </c>
      <c r="E56" s="34">
        <v>15</v>
      </c>
      <c r="F56" s="35">
        <v>9.7100000000000006E-2</v>
      </c>
      <c r="G56" s="36">
        <v>27.1</v>
      </c>
      <c r="H56" s="36">
        <v>27.4</v>
      </c>
      <c r="I56" s="37"/>
      <c r="J56" s="34" t="str">
        <f t="shared" si="1"/>
        <v/>
      </c>
    </row>
    <row r="57" spans="1:10" x14ac:dyDescent="0.25">
      <c r="A57" s="32" t="s">
        <v>112</v>
      </c>
      <c r="B57" s="33">
        <v>3</v>
      </c>
      <c r="C57" s="32" t="s">
        <v>114</v>
      </c>
      <c r="D57" s="32" t="s">
        <v>101</v>
      </c>
      <c r="E57" s="34">
        <v>4</v>
      </c>
      <c r="F57" s="35">
        <v>0.2782</v>
      </c>
      <c r="G57" s="36">
        <v>40.799999999999997</v>
      </c>
      <c r="H57" s="36">
        <v>54</v>
      </c>
      <c r="I57" s="37"/>
      <c r="J57" s="34" t="str">
        <f t="shared" si="1"/>
        <v/>
      </c>
    </row>
    <row r="58" spans="1:10" x14ac:dyDescent="0.25">
      <c r="A58" s="32" t="s">
        <v>112</v>
      </c>
      <c r="B58" s="33">
        <v>3</v>
      </c>
      <c r="C58" s="32" t="s">
        <v>114</v>
      </c>
      <c r="D58" s="32" t="s">
        <v>102</v>
      </c>
      <c r="E58" s="34">
        <v>3</v>
      </c>
      <c r="F58" s="35">
        <v>0.7137</v>
      </c>
      <c r="G58" s="36">
        <v>146.69999999999999</v>
      </c>
      <c r="H58" s="36">
        <v>161.4</v>
      </c>
      <c r="I58" s="37"/>
      <c r="J58" s="34" t="str">
        <f t="shared" si="1"/>
        <v/>
      </c>
    </row>
    <row r="59" spans="1:10" x14ac:dyDescent="0.25">
      <c r="A59" s="38" t="s">
        <v>115</v>
      </c>
      <c r="B59" s="38"/>
      <c r="C59" s="38"/>
      <c r="D59" s="38"/>
      <c r="E59" s="39">
        <f>SUM(E49:E58)</f>
        <v>68</v>
      </c>
      <c r="F59" s="38"/>
      <c r="G59" s="38"/>
      <c r="H59" s="38"/>
      <c r="I59" s="38"/>
      <c r="J59" s="39">
        <f>SUM(J49:J58)</f>
        <v>0</v>
      </c>
    </row>
    <row r="61" spans="1:10" x14ac:dyDescent="0.25">
      <c r="A61" s="31" t="s">
        <v>116</v>
      </c>
      <c r="B61" s="16"/>
      <c r="C61" s="16"/>
      <c r="D61" s="16"/>
      <c r="E61" s="16"/>
      <c r="F61" s="16"/>
      <c r="G61" s="16"/>
      <c r="H61" s="16"/>
      <c r="I61" s="16"/>
      <c r="J61" s="16"/>
    </row>
    <row r="62" spans="1:10" x14ac:dyDescent="0.25">
      <c r="A62" s="32" t="s">
        <v>116</v>
      </c>
      <c r="B62" s="33">
        <v>1</v>
      </c>
      <c r="C62" s="32" t="s">
        <v>117</v>
      </c>
      <c r="D62" s="32" t="s">
        <v>118</v>
      </c>
      <c r="E62" s="34">
        <v>290</v>
      </c>
      <c r="F62" s="35">
        <v>1.8800000000000001E-2</v>
      </c>
      <c r="G62" s="36">
        <v>4.0999999999999996</v>
      </c>
      <c r="H62" s="36">
        <v>11.4</v>
      </c>
      <c r="I62" s="37"/>
      <c r="J62" s="34" t="str">
        <f t="shared" ref="J62:J93" si="2">IF(ISNUMBER(I62),E62*I62,"")</f>
        <v/>
      </c>
    </row>
    <row r="63" spans="1:10" x14ac:dyDescent="0.25">
      <c r="A63" s="32" t="s">
        <v>116</v>
      </c>
      <c r="B63" s="33">
        <v>1</v>
      </c>
      <c r="C63" s="32" t="s">
        <v>117</v>
      </c>
      <c r="D63" s="32" t="s">
        <v>119</v>
      </c>
      <c r="E63" s="34">
        <v>95</v>
      </c>
      <c r="F63" s="35">
        <v>5.79E-2</v>
      </c>
      <c r="G63" s="36">
        <v>11.3</v>
      </c>
      <c r="H63" s="36">
        <v>34.700000000000003</v>
      </c>
      <c r="I63" s="37"/>
      <c r="J63" s="34" t="str">
        <f t="shared" si="2"/>
        <v/>
      </c>
    </row>
    <row r="64" spans="1:10" x14ac:dyDescent="0.25">
      <c r="A64" s="32" t="s">
        <v>116</v>
      </c>
      <c r="B64" s="33">
        <v>1</v>
      </c>
      <c r="C64" s="32" t="s">
        <v>117</v>
      </c>
      <c r="D64" s="32" t="s">
        <v>120</v>
      </c>
      <c r="E64" s="34">
        <v>117</v>
      </c>
      <c r="F64" s="35">
        <v>0.1517</v>
      </c>
      <c r="G64" s="36">
        <v>37.200000000000003</v>
      </c>
      <c r="H64" s="36">
        <v>93.1</v>
      </c>
      <c r="I64" s="37"/>
      <c r="J64" s="34" t="str">
        <f t="shared" si="2"/>
        <v/>
      </c>
    </row>
    <row r="65" spans="1:10" x14ac:dyDescent="0.25">
      <c r="A65" s="32" t="s">
        <v>116</v>
      </c>
      <c r="B65" s="33">
        <v>1</v>
      </c>
      <c r="C65" s="32" t="s">
        <v>117</v>
      </c>
      <c r="D65" s="32" t="s">
        <v>121</v>
      </c>
      <c r="E65" s="34">
        <v>95</v>
      </c>
      <c r="F65" s="35">
        <v>0.40699999999999997</v>
      </c>
      <c r="G65" s="36">
        <v>93.5</v>
      </c>
      <c r="H65" s="36">
        <v>249.2</v>
      </c>
      <c r="I65" s="37"/>
      <c r="J65" s="34" t="str">
        <f t="shared" si="2"/>
        <v/>
      </c>
    </row>
    <row r="66" spans="1:10" x14ac:dyDescent="0.25">
      <c r="A66" s="32" t="s">
        <v>116</v>
      </c>
      <c r="B66" s="33">
        <v>1</v>
      </c>
      <c r="C66" s="32" t="s">
        <v>117</v>
      </c>
      <c r="D66" s="32" t="s">
        <v>122</v>
      </c>
      <c r="E66" s="34">
        <v>106</v>
      </c>
      <c r="F66" s="35">
        <v>1.0716000000000001</v>
      </c>
      <c r="G66" s="36">
        <v>274.7</v>
      </c>
      <c r="H66" s="36">
        <v>659.5</v>
      </c>
      <c r="I66" s="37"/>
      <c r="J66" s="34" t="str">
        <f t="shared" si="2"/>
        <v/>
      </c>
    </row>
    <row r="67" spans="1:10" x14ac:dyDescent="0.25">
      <c r="A67" s="32" t="s">
        <v>116</v>
      </c>
      <c r="B67" s="33">
        <v>1</v>
      </c>
      <c r="C67" s="32" t="s">
        <v>117</v>
      </c>
      <c r="D67" s="32" t="s">
        <v>123</v>
      </c>
      <c r="E67" s="34">
        <v>56</v>
      </c>
      <c r="F67" s="35">
        <v>2.5196999999999998</v>
      </c>
      <c r="G67" s="36">
        <v>665.8</v>
      </c>
      <c r="H67" s="36">
        <v>1537.4</v>
      </c>
      <c r="I67" s="37"/>
      <c r="J67" s="34" t="str">
        <f t="shared" si="2"/>
        <v/>
      </c>
    </row>
    <row r="68" spans="1:10" x14ac:dyDescent="0.25">
      <c r="A68" s="32" t="s">
        <v>116</v>
      </c>
      <c r="B68" s="33">
        <v>1</v>
      </c>
      <c r="C68" s="32" t="s">
        <v>117</v>
      </c>
      <c r="D68" s="32" t="s">
        <v>124</v>
      </c>
      <c r="E68" s="34">
        <v>16</v>
      </c>
      <c r="F68" s="35">
        <v>5.0907999999999998</v>
      </c>
      <c r="G68" s="36">
        <v>1971.2</v>
      </c>
      <c r="H68" s="36">
        <v>3341.2</v>
      </c>
      <c r="I68" s="37"/>
      <c r="J68" s="34" t="str">
        <f t="shared" si="2"/>
        <v/>
      </c>
    </row>
    <row r="69" spans="1:10" x14ac:dyDescent="0.25">
      <c r="A69" s="32" t="s">
        <v>116</v>
      </c>
      <c r="B69" s="33">
        <v>1</v>
      </c>
      <c r="C69" s="32" t="s">
        <v>117</v>
      </c>
      <c r="D69" s="32" t="s">
        <v>125</v>
      </c>
      <c r="E69" s="34">
        <v>11</v>
      </c>
      <c r="F69" s="35">
        <v>15.6235</v>
      </c>
      <c r="G69" s="36">
        <v>8372.9</v>
      </c>
      <c r="H69" s="36">
        <v>14271.8</v>
      </c>
      <c r="I69" s="37"/>
      <c r="J69" s="34" t="str">
        <f t="shared" si="2"/>
        <v/>
      </c>
    </row>
    <row r="70" spans="1:10" x14ac:dyDescent="0.25">
      <c r="A70" s="32" t="s">
        <v>116</v>
      </c>
      <c r="B70" s="33">
        <v>2</v>
      </c>
      <c r="C70" s="32" t="s">
        <v>126</v>
      </c>
      <c r="D70" s="32" t="s">
        <v>118</v>
      </c>
      <c r="E70" s="34">
        <v>175</v>
      </c>
      <c r="F70" s="35">
        <v>1.77E-2</v>
      </c>
      <c r="G70" s="36">
        <v>4.5999999999999996</v>
      </c>
      <c r="H70" s="36">
        <v>11</v>
      </c>
      <c r="I70" s="37"/>
      <c r="J70" s="34" t="str">
        <f t="shared" si="2"/>
        <v/>
      </c>
    </row>
    <row r="71" spans="1:10" x14ac:dyDescent="0.25">
      <c r="A71" s="32" t="s">
        <v>116</v>
      </c>
      <c r="B71" s="33">
        <v>2</v>
      </c>
      <c r="C71" s="32" t="s">
        <v>126</v>
      </c>
      <c r="D71" s="32" t="s">
        <v>119</v>
      </c>
      <c r="E71" s="34">
        <v>80</v>
      </c>
      <c r="F71" s="35">
        <v>5.8500000000000003E-2</v>
      </c>
      <c r="G71" s="36">
        <v>12.8</v>
      </c>
      <c r="H71" s="36">
        <v>35.5</v>
      </c>
      <c r="I71" s="37"/>
      <c r="J71" s="34" t="str">
        <f t="shared" si="2"/>
        <v/>
      </c>
    </row>
    <row r="72" spans="1:10" x14ac:dyDescent="0.25">
      <c r="A72" s="32" t="s">
        <v>116</v>
      </c>
      <c r="B72" s="33">
        <v>2</v>
      </c>
      <c r="C72" s="32" t="s">
        <v>126</v>
      </c>
      <c r="D72" s="32" t="s">
        <v>120</v>
      </c>
      <c r="E72" s="34">
        <v>115</v>
      </c>
      <c r="F72" s="35">
        <v>0.1464</v>
      </c>
      <c r="G72" s="36">
        <v>33.700000000000003</v>
      </c>
      <c r="H72" s="36">
        <v>89.4</v>
      </c>
      <c r="I72" s="37"/>
      <c r="J72" s="34" t="str">
        <f t="shared" si="2"/>
        <v/>
      </c>
    </row>
    <row r="73" spans="1:10" x14ac:dyDescent="0.25">
      <c r="A73" s="32" t="s">
        <v>116</v>
      </c>
      <c r="B73" s="33">
        <v>2</v>
      </c>
      <c r="C73" s="32" t="s">
        <v>126</v>
      </c>
      <c r="D73" s="32" t="s">
        <v>121</v>
      </c>
      <c r="E73" s="34">
        <v>128</v>
      </c>
      <c r="F73" s="35">
        <v>0.39300000000000002</v>
      </c>
      <c r="G73" s="36">
        <v>91.9</v>
      </c>
      <c r="H73" s="36">
        <v>246.7</v>
      </c>
      <c r="I73" s="37"/>
      <c r="J73" s="34" t="str">
        <f t="shared" si="2"/>
        <v/>
      </c>
    </row>
    <row r="74" spans="1:10" x14ac:dyDescent="0.25">
      <c r="A74" s="32" t="s">
        <v>116</v>
      </c>
      <c r="B74" s="33">
        <v>2</v>
      </c>
      <c r="C74" s="32" t="s">
        <v>126</v>
      </c>
      <c r="D74" s="32" t="s">
        <v>122</v>
      </c>
      <c r="E74" s="34">
        <v>99</v>
      </c>
      <c r="F74" s="35">
        <v>1.0784</v>
      </c>
      <c r="G74" s="36">
        <v>278.60000000000002</v>
      </c>
      <c r="H74" s="36">
        <v>651.29999999999995</v>
      </c>
      <c r="I74" s="37"/>
      <c r="J74" s="34" t="str">
        <f t="shared" si="2"/>
        <v/>
      </c>
    </row>
    <row r="75" spans="1:10" x14ac:dyDescent="0.25">
      <c r="A75" s="32" t="s">
        <v>116</v>
      </c>
      <c r="B75" s="33">
        <v>2</v>
      </c>
      <c r="C75" s="32" t="s">
        <v>126</v>
      </c>
      <c r="D75" s="32" t="s">
        <v>123</v>
      </c>
      <c r="E75" s="34">
        <v>41</v>
      </c>
      <c r="F75" s="35">
        <v>2.6097999999999999</v>
      </c>
      <c r="G75" s="36">
        <v>754.8</v>
      </c>
      <c r="H75" s="36">
        <v>1608.2</v>
      </c>
      <c r="I75" s="37"/>
      <c r="J75" s="34" t="str">
        <f t="shared" si="2"/>
        <v/>
      </c>
    </row>
    <row r="76" spans="1:10" x14ac:dyDescent="0.25">
      <c r="A76" s="32" t="s">
        <v>116</v>
      </c>
      <c r="B76" s="33">
        <v>2</v>
      </c>
      <c r="C76" s="32" t="s">
        <v>126</v>
      </c>
      <c r="D76" s="32" t="s">
        <v>124</v>
      </c>
      <c r="E76" s="34">
        <v>40</v>
      </c>
      <c r="F76" s="35">
        <v>5.0185000000000004</v>
      </c>
      <c r="G76" s="36">
        <v>2246.1</v>
      </c>
      <c r="H76" s="36">
        <v>3395.7</v>
      </c>
      <c r="I76" s="37"/>
      <c r="J76" s="34" t="str">
        <f t="shared" si="2"/>
        <v/>
      </c>
    </row>
    <row r="77" spans="1:10" x14ac:dyDescent="0.25">
      <c r="A77" s="32" t="s">
        <v>116</v>
      </c>
      <c r="B77" s="33">
        <v>2</v>
      </c>
      <c r="C77" s="32" t="s">
        <v>126</v>
      </c>
      <c r="D77" s="32" t="s">
        <v>125</v>
      </c>
      <c r="E77" s="34">
        <v>15</v>
      </c>
      <c r="F77" s="35">
        <v>27.020099999999999</v>
      </c>
      <c r="G77" s="36">
        <v>11077.7</v>
      </c>
      <c r="H77" s="36">
        <v>22403.7</v>
      </c>
      <c r="I77" s="37"/>
      <c r="J77" s="34" t="str">
        <f t="shared" si="2"/>
        <v/>
      </c>
    </row>
    <row r="78" spans="1:10" x14ac:dyDescent="0.25">
      <c r="A78" s="32" t="s">
        <v>116</v>
      </c>
      <c r="B78" s="33">
        <v>3</v>
      </c>
      <c r="C78" s="32" t="s">
        <v>127</v>
      </c>
      <c r="D78" s="32" t="s">
        <v>118</v>
      </c>
      <c r="E78" s="34">
        <v>165</v>
      </c>
      <c r="F78" s="35">
        <v>2.01E-2</v>
      </c>
      <c r="G78" s="36">
        <v>5.2</v>
      </c>
      <c r="H78" s="36">
        <v>12.3</v>
      </c>
      <c r="I78" s="37"/>
      <c r="J78" s="34" t="str">
        <f t="shared" si="2"/>
        <v/>
      </c>
    </row>
    <row r="79" spans="1:10" x14ac:dyDescent="0.25">
      <c r="A79" s="32" t="s">
        <v>116</v>
      </c>
      <c r="B79" s="33">
        <v>3</v>
      </c>
      <c r="C79" s="32" t="s">
        <v>127</v>
      </c>
      <c r="D79" s="32" t="s">
        <v>119</v>
      </c>
      <c r="E79" s="34">
        <v>55</v>
      </c>
      <c r="F79" s="35">
        <v>5.8299999999999998E-2</v>
      </c>
      <c r="G79" s="36">
        <v>13.2</v>
      </c>
      <c r="H79" s="36">
        <v>35.1</v>
      </c>
      <c r="I79" s="37"/>
      <c r="J79" s="34" t="str">
        <f t="shared" si="2"/>
        <v/>
      </c>
    </row>
    <row r="80" spans="1:10" x14ac:dyDescent="0.25">
      <c r="A80" s="32" t="s">
        <v>116</v>
      </c>
      <c r="B80" s="33">
        <v>3</v>
      </c>
      <c r="C80" s="32" t="s">
        <v>127</v>
      </c>
      <c r="D80" s="32" t="s">
        <v>120</v>
      </c>
      <c r="E80" s="34">
        <v>130</v>
      </c>
      <c r="F80" s="35">
        <v>0.15490000000000001</v>
      </c>
      <c r="G80" s="36">
        <v>31.4</v>
      </c>
      <c r="H80" s="36">
        <v>93.1</v>
      </c>
      <c r="I80" s="37"/>
      <c r="J80" s="34" t="str">
        <f t="shared" si="2"/>
        <v/>
      </c>
    </row>
    <row r="81" spans="1:10" x14ac:dyDescent="0.25">
      <c r="A81" s="32" t="s">
        <v>116</v>
      </c>
      <c r="B81" s="33">
        <v>3</v>
      </c>
      <c r="C81" s="32" t="s">
        <v>127</v>
      </c>
      <c r="D81" s="32" t="s">
        <v>121</v>
      </c>
      <c r="E81" s="34">
        <v>164</v>
      </c>
      <c r="F81" s="35">
        <v>0.42809999999999998</v>
      </c>
      <c r="G81" s="36">
        <v>93.9</v>
      </c>
      <c r="H81" s="36">
        <v>257.5</v>
      </c>
      <c r="I81" s="37"/>
      <c r="J81" s="34" t="str">
        <f t="shared" si="2"/>
        <v/>
      </c>
    </row>
    <row r="82" spans="1:10" x14ac:dyDescent="0.25">
      <c r="A82" s="32" t="s">
        <v>116</v>
      </c>
      <c r="B82" s="33">
        <v>3</v>
      </c>
      <c r="C82" s="32" t="s">
        <v>127</v>
      </c>
      <c r="D82" s="32" t="s">
        <v>122</v>
      </c>
      <c r="E82" s="34">
        <v>113</v>
      </c>
      <c r="F82" s="35">
        <v>1.0508</v>
      </c>
      <c r="G82" s="36">
        <v>298.39999999999998</v>
      </c>
      <c r="H82" s="36">
        <v>648.1</v>
      </c>
      <c r="I82" s="37"/>
      <c r="J82" s="34" t="str">
        <f t="shared" si="2"/>
        <v/>
      </c>
    </row>
    <row r="83" spans="1:10" x14ac:dyDescent="0.25">
      <c r="A83" s="32" t="s">
        <v>116</v>
      </c>
      <c r="B83" s="33">
        <v>3</v>
      </c>
      <c r="C83" s="32" t="s">
        <v>127</v>
      </c>
      <c r="D83" s="32" t="s">
        <v>123</v>
      </c>
      <c r="E83" s="34">
        <v>40</v>
      </c>
      <c r="F83" s="35">
        <v>2.4441000000000002</v>
      </c>
      <c r="G83" s="36">
        <v>802.1</v>
      </c>
      <c r="H83" s="36">
        <v>1539.6</v>
      </c>
      <c r="I83" s="37"/>
      <c r="J83" s="34" t="str">
        <f t="shared" si="2"/>
        <v/>
      </c>
    </row>
    <row r="84" spans="1:10" x14ac:dyDescent="0.25">
      <c r="A84" s="32" t="s">
        <v>116</v>
      </c>
      <c r="B84" s="33">
        <v>3</v>
      </c>
      <c r="C84" s="32" t="s">
        <v>127</v>
      </c>
      <c r="D84" s="32" t="s">
        <v>124</v>
      </c>
      <c r="E84" s="34">
        <v>23</v>
      </c>
      <c r="F84" s="35">
        <v>4.8155999999999999</v>
      </c>
      <c r="G84" s="36">
        <v>3101.6</v>
      </c>
      <c r="H84" s="36">
        <v>3815.6</v>
      </c>
      <c r="I84" s="37"/>
      <c r="J84" s="34" t="str">
        <f t="shared" si="2"/>
        <v/>
      </c>
    </row>
    <row r="85" spans="1:10" x14ac:dyDescent="0.25">
      <c r="A85" s="32" t="s">
        <v>116</v>
      </c>
      <c r="B85" s="33">
        <v>3</v>
      </c>
      <c r="C85" s="32" t="s">
        <v>127</v>
      </c>
      <c r="D85" s="32" t="s">
        <v>125</v>
      </c>
      <c r="E85" s="34">
        <v>17</v>
      </c>
      <c r="F85" s="35">
        <v>19.534300000000002</v>
      </c>
      <c r="G85" s="36">
        <v>7656.3</v>
      </c>
      <c r="H85" s="36">
        <v>14379.2</v>
      </c>
      <c r="I85" s="37"/>
      <c r="J85" s="34" t="str">
        <f t="shared" si="2"/>
        <v/>
      </c>
    </row>
    <row r="86" spans="1:10" x14ac:dyDescent="0.25">
      <c r="A86" s="32" t="s">
        <v>116</v>
      </c>
      <c r="B86" s="33">
        <v>4</v>
      </c>
      <c r="C86" s="32" t="s">
        <v>128</v>
      </c>
      <c r="D86" s="32" t="s">
        <v>118</v>
      </c>
      <c r="E86" s="34">
        <v>87</v>
      </c>
      <c r="F86" s="35">
        <v>1.7399999999999999E-2</v>
      </c>
      <c r="G86" s="36">
        <v>4.7</v>
      </c>
      <c r="H86" s="36">
        <v>10.8</v>
      </c>
      <c r="I86" s="37"/>
      <c r="J86" s="34" t="str">
        <f t="shared" si="2"/>
        <v/>
      </c>
    </row>
    <row r="87" spans="1:10" x14ac:dyDescent="0.25">
      <c r="A87" s="32" t="s">
        <v>116</v>
      </c>
      <c r="B87" s="33">
        <v>4</v>
      </c>
      <c r="C87" s="32" t="s">
        <v>128</v>
      </c>
      <c r="D87" s="32" t="s">
        <v>119</v>
      </c>
      <c r="E87" s="34">
        <v>32</v>
      </c>
      <c r="F87" s="35">
        <v>5.6899999999999999E-2</v>
      </c>
      <c r="G87" s="36">
        <v>11.2</v>
      </c>
      <c r="H87" s="36">
        <v>34.4</v>
      </c>
      <c r="I87" s="37"/>
      <c r="J87" s="34" t="str">
        <f t="shared" si="2"/>
        <v/>
      </c>
    </row>
    <row r="88" spans="1:10" x14ac:dyDescent="0.25">
      <c r="A88" s="32" t="s">
        <v>116</v>
      </c>
      <c r="B88" s="33">
        <v>4</v>
      </c>
      <c r="C88" s="32" t="s">
        <v>128</v>
      </c>
      <c r="D88" s="32" t="s">
        <v>120</v>
      </c>
      <c r="E88" s="34">
        <v>52</v>
      </c>
      <c r="F88" s="35">
        <v>0.15</v>
      </c>
      <c r="G88" s="36">
        <v>35.4</v>
      </c>
      <c r="H88" s="36">
        <v>90.3</v>
      </c>
      <c r="I88" s="37"/>
      <c r="J88" s="34" t="str">
        <f t="shared" si="2"/>
        <v/>
      </c>
    </row>
    <row r="89" spans="1:10" x14ac:dyDescent="0.25">
      <c r="A89" s="32" t="s">
        <v>116</v>
      </c>
      <c r="B89" s="33">
        <v>4</v>
      </c>
      <c r="C89" s="32" t="s">
        <v>128</v>
      </c>
      <c r="D89" s="32" t="s">
        <v>121</v>
      </c>
      <c r="E89" s="34">
        <v>54</v>
      </c>
      <c r="F89" s="35">
        <v>0.42109999999999997</v>
      </c>
      <c r="G89" s="36">
        <v>116.1</v>
      </c>
      <c r="H89" s="36">
        <v>257.2</v>
      </c>
      <c r="I89" s="37"/>
      <c r="J89" s="34" t="str">
        <f t="shared" si="2"/>
        <v/>
      </c>
    </row>
    <row r="90" spans="1:10" x14ac:dyDescent="0.25">
      <c r="A90" s="32" t="s">
        <v>116</v>
      </c>
      <c r="B90" s="33">
        <v>4</v>
      </c>
      <c r="C90" s="32" t="s">
        <v>128</v>
      </c>
      <c r="D90" s="32" t="s">
        <v>122</v>
      </c>
      <c r="E90" s="34">
        <v>73</v>
      </c>
      <c r="F90" s="35">
        <v>1.0803</v>
      </c>
      <c r="G90" s="36">
        <v>370.8</v>
      </c>
      <c r="H90" s="36">
        <v>661.2</v>
      </c>
      <c r="I90" s="37"/>
      <c r="J90" s="34" t="str">
        <f t="shared" si="2"/>
        <v/>
      </c>
    </row>
    <row r="91" spans="1:10" x14ac:dyDescent="0.25">
      <c r="A91" s="32" t="s">
        <v>116</v>
      </c>
      <c r="B91" s="33">
        <v>4</v>
      </c>
      <c r="C91" s="32" t="s">
        <v>128</v>
      </c>
      <c r="D91" s="32" t="s">
        <v>123</v>
      </c>
      <c r="E91" s="34">
        <v>23</v>
      </c>
      <c r="F91" s="35">
        <v>2.7189000000000001</v>
      </c>
      <c r="G91" s="36">
        <v>941.5</v>
      </c>
      <c r="H91" s="36">
        <v>1632.7</v>
      </c>
      <c r="I91" s="37"/>
      <c r="J91" s="34" t="str">
        <f t="shared" si="2"/>
        <v/>
      </c>
    </row>
    <row r="92" spans="1:10" x14ac:dyDescent="0.25">
      <c r="A92" s="32" t="s">
        <v>116</v>
      </c>
      <c r="B92" s="33">
        <v>4</v>
      </c>
      <c r="C92" s="32" t="s">
        <v>128</v>
      </c>
      <c r="D92" s="32" t="s">
        <v>124</v>
      </c>
      <c r="E92" s="34">
        <v>7</v>
      </c>
      <c r="F92" s="35">
        <v>5.7272999999999996</v>
      </c>
      <c r="G92" s="36">
        <v>1463.3</v>
      </c>
      <c r="H92" s="36">
        <v>3664.9</v>
      </c>
      <c r="I92" s="37"/>
      <c r="J92" s="34" t="str">
        <f t="shared" si="2"/>
        <v/>
      </c>
    </row>
    <row r="93" spans="1:10" x14ac:dyDescent="0.25">
      <c r="A93" s="32" t="s">
        <v>116</v>
      </c>
      <c r="B93" s="33">
        <v>4</v>
      </c>
      <c r="C93" s="32" t="s">
        <v>128</v>
      </c>
      <c r="D93" s="32" t="s">
        <v>125</v>
      </c>
      <c r="E93" s="34">
        <v>2</v>
      </c>
      <c r="F93" s="35">
        <v>39.026499999999999</v>
      </c>
      <c r="G93" s="36">
        <v>5300</v>
      </c>
      <c r="H93" s="36">
        <v>23415.9</v>
      </c>
      <c r="I93" s="37"/>
      <c r="J93" s="34" t="str">
        <f t="shared" si="2"/>
        <v/>
      </c>
    </row>
    <row r="94" spans="1:10" x14ac:dyDescent="0.25">
      <c r="A94" s="32" t="s">
        <v>116</v>
      </c>
      <c r="B94" s="33">
        <v>5</v>
      </c>
      <c r="C94" s="32" t="s">
        <v>129</v>
      </c>
      <c r="D94" s="32" t="s">
        <v>118</v>
      </c>
      <c r="E94" s="34">
        <v>38</v>
      </c>
      <c r="F94" s="35">
        <v>1.5100000000000001E-2</v>
      </c>
      <c r="G94" s="36">
        <v>4.2</v>
      </c>
      <c r="H94" s="36">
        <v>9.8000000000000007</v>
      </c>
      <c r="I94" s="37"/>
      <c r="J94" s="34" t="str">
        <f t="shared" ref="J94:J117" si="3">IF(ISNUMBER(I94),E94*I94,"")</f>
        <v/>
      </c>
    </row>
    <row r="95" spans="1:10" x14ac:dyDescent="0.25">
      <c r="A95" s="32" t="s">
        <v>116</v>
      </c>
      <c r="B95" s="33">
        <v>5</v>
      </c>
      <c r="C95" s="32" t="s">
        <v>129</v>
      </c>
      <c r="D95" s="32" t="s">
        <v>119</v>
      </c>
      <c r="E95" s="34">
        <v>9</v>
      </c>
      <c r="F95" s="35">
        <v>5.7099999999999998E-2</v>
      </c>
      <c r="G95" s="36">
        <v>14.8</v>
      </c>
      <c r="H95" s="36">
        <v>35.9</v>
      </c>
      <c r="I95" s="37"/>
      <c r="J95" s="34" t="str">
        <f t="shared" si="3"/>
        <v/>
      </c>
    </row>
    <row r="96" spans="1:10" x14ac:dyDescent="0.25">
      <c r="A96" s="32" t="s">
        <v>116</v>
      </c>
      <c r="B96" s="33">
        <v>5</v>
      </c>
      <c r="C96" s="32" t="s">
        <v>129</v>
      </c>
      <c r="D96" s="32" t="s">
        <v>120</v>
      </c>
      <c r="E96" s="34">
        <v>15</v>
      </c>
      <c r="F96" s="35">
        <v>0.16969999999999999</v>
      </c>
      <c r="G96" s="36">
        <v>38.1</v>
      </c>
      <c r="H96" s="36">
        <v>101.8</v>
      </c>
      <c r="I96" s="37"/>
      <c r="J96" s="34" t="str">
        <f t="shared" si="3"/>
        <v/>
      </c>
    </row>
    <row r="97" spans="1:10" x14ac:dyDescent="0.25">
      <c r="A97" s="32" t="s">
        <v>116</v>
      </c>
      <c r="B97" s="33">
        <v>5</v>
      </c>
      <c r="C97" s="32" t="s">
        <v>129</v>
      </c>
      <c r="D97" s="32" t="s">
        <v>121</v>
      </c>
      <c r="E97" s="34">
        <v>26</v>
      </c>
      <c r="F97" s="35">
        <v>0.38640000000000002</v>
      </c>
      <c r="G97" s="36">
        <v>88.5</v>
      </c>
      <c r="H97" s="36">
        <v>236</v>
      </c>
      <c r="I97" s="37"/>
      <c r="J97" s="34" t="str">
        <f t="shared" si="3"/>
        <v/>
      </c>
    </row>
    <row r="98" spans="1:10" x14ac:dyDescent="0.25">
      <c r="A98" s="32" t="s">
        <v>116</v>
      </c>
      <c r="B98" s="33">
        <v>5</v>
      </c>
      <c r="C98" s="32" t="s">
        <v>129</v>
      </c>
      <c r="D98" s="32" t="s">
        <v>122</v>
      </c>
      <c r="E98" s="34">
        <v>37</v>
      </c>
      <c r="F98" s="35">
        <v>1.0521</v>
      </c>
      <c r="G98" s="36">
        <v>234.7</v>
      </c>
      <c r="H98" s="36">
        <v>635.20000000000005</v>
      </c>
      <c r="I98" s="37"/>
      <c r="J98" s="34" t="str">
        <f t="shared" si="3"/>
        <v/>
      </c>
    </row>
    <row r="99" spans="1:10" x14ac:dyDescent="0.25">
      <c r="A99" s="32" t="s">
        <v>116</v>
      </c>
      <c r="B99" s="33">
        <v>5</v>
      </c>
      <c r="C99" s="32" t="s">
        <v>129</v>
      </c>
      <c r="D99" s="32" t="s">
        <v>123</v>
      </c>
      <c r="E99" s="34">
        <v>24</v>
      </c>
      <c r="F99" s="35">
        <v>2.5840000000000001</v>
      </c>
      <c r="G99" s="36">
        <v>793.2</v>
      </c>
      <c r="H99" s="36">
        <v>1615</v>
      </c>
      <c r="I99" s="37"/>
      <c r="J99" s="34" t="str">
        <f t="shared" si="3"/>
        <v/>
      </c>
    </row>
    <row r="100" spans="1:10" x14ac:dyDescent="0.25">
      <c r="A100" s="32" t="s">
        <v>116</v>
      </c>
      <c r="B100" s="33">
        <v>5</v>
      </c>
      <c r="C100" s="32" t="s">
        <v>129</v>
      </c>
      <c r="D100" s="32" t="s">
        <v>124</v>
      </c>
      <c r="E100" s="34">
        <v>5</v>
      </c>
      <c r="F100" s="35">
        <v>5.8605999999999998</v>
      </c>
      <c r="G100" s="36">
        <v>1526.6</v>
      </c>
      <c r="H100" s="36">
        <v>3768.7</v>
      </c>
      <c r="I100" s="37"/>
      <c r="J100" s="34" t="str">
        <f t="shared" si="3"/>
        <v/>
      </c>
    </row>
    <row r="101" spans="1:10" x14ac:dyDescent="0.25">
      <c r="A101" s="32" t="s">
        <v>116</v>
      </c>
      <c r="B101" s="33">
        <v>5</v>
      </c>
      <c r="C101" s="32" t="s">
        <v>129</v>
      </c>
      <c r="D101" s="32" t="s">
        <v>125</v>
      </c>
      <c r="E101" s="34">
        <v>1</v>
      </c>
      <c r="F101" s="35">
        <v>22.263999999999999</v>
      </c>
      <c r="G101" s="36">
        <v>3175</v>
      </c>
      <c r="H101" s="36">
        <v>13358.4</v>
      </c>
      <c r="I101" s="37"/>
      <c r="J101" s="34" t="str">
        <f t="shared" si="3"/>
        <v/>
      </c>
    </row>
    <row r="102" spans="1:10" x14ac:dyDescent="0.25">
      <c r="A102" s="32" t="s">
        <v>116</v>
      </c>
      <c r="B102" s="33">
        <v>6</v>
      </c>
      <c r="C102" s="32" t="s">
        <v>130</v>
      </c>
      <c r="D102" s="32" t="s">
        <v>118</v>
      </c>
      <c r="E102" s="34">
        <v>6</v>
      </c>
      <c r="F102" s="35">
        <v>2.3199999999999998E-2</v>
      </c>
      <c r="G102" s="36">
        <v>5.4</v>
      </c>
      <c r="H102" s="36">
        <v>13.9</v>
      </c>
      <c r="I102" s="37"/>
      <c r="J102" s="34" t="str">
        <f t="shared" si="3"/>
        <v/>
      </c>
    </row>
    <row r="103" spans="1:10" x14ac:dyDescent="0.25">
      <c r="A103" s="32" t="s">
        <v>116</v>
      </c>
      <c r="B103" s="33">
        <v>6</v>
      </c>
      <c r="C103" s="32" t="s">
        <v>130</v>
      </c>
      <c r="D103" s="32" t="s">
        <v>119</v>
      </c>
      <c r="E103" s="34">
        <v>8</v>
      </c>
      <c r="F103" s="35">
        <v>6.2199999999999998E-2</v>
      </c>
      <c r="G103" s="36">
        <v>15.8</v>
      </c>
      <c r="H103" s="36">
        <v>37.5</v>
      </c>
      <c r="I103" s="37"/>
      <c r="J103" s="34" t="str">
        <f t="shared" si="3"/>
        <v/>
      </c>
    </row>
    <row r="104" spans="1:10" x14ac:dyDescent="0.25">
      <c r="A104" s="32" t="s">
        <v>116</v>
      </c>
      <c r="B104" s="33">
        <v>6</v>
      </c>
      <c r="C104" s="32" t="s">
        <v>130</v>
      </c>
      <c r="D104" s="32" t="s">
        <v>120</v>
      </c>
      <c r="E104" s="34">
        <v>10</v>
      </c>
      <c r="F104" s="35">
        <v>0.16789999999999999</v>
      </c>
      <c r="G104" s="36">
        <v>30.4</v>
      </c>
      <c r="H104" s="36">
        <v>100.7</v>
      </c>
      <c r="I104" s="37"/>
      <c r="J104" s="34" t="str">
        <f t="shared" si="3"/>
        <v/>
      </c>
    </row>
    <row r="105" spans="1:10" x14ac:dyDescent="0.25">
      <c r="A105" s="32" t="s">
        <v>116</v>
      </c>
      <c r="B105" s="33">
        <v>6</v>
      </c>
      <c r="C105" s="32" t="s">
        <v>130</v>
      </c>
      <c r="D105" s="32" t="s">
        <v>121</v>
      </c>
      <c r="E105" s="34">
        <v>16</v>
      </c>
      <c r="F105" s="35">
        <v>0.39910000000000001</v>
      </c>
      <c r="G105" s="36">
        <v>107.2</v>
      </c>
      <c r="H105" s="36">
        <v>263</v>
      </c>
      <c r="I105" s="37"/>
      <c r="J105" s="34" t="str">
        <f t="shared" si="3"/>
        <v/>
      </c>
    </row>
    <row r="106" spans="1:10" x14ac:dyDescent="0.25">
      <c r="A106" s="32" t="s">
        <v>116</v>
      </c>
      <c r="B106" s="33">
        <v>6</v>
      </c>
      <c r="C106" s="32" t="s">
        <v>130</v>
      </c>
      <c r="D106" s="32" t="s">
        <v>122</v>
      </c>
      <c r="E106" s="34">
        <v>18</v>
      </c>
      <c r="F106" s="35">
        <v>1.0667</v>
      </c>
      <c r="G106" s="36">
        <v>304.7</v>
      </c>
      <c r="H106" s="36">
        <v>640</v>
      </c>
      <c r="I106" s="37"/>
      <c r="J106" s="34" t="str">
        <f t="shared" si="3"/>
        <v/>
      </c>
    </row>
    <row r="107" spans="1:10" x14ac:dyDescent="0.25">
      <c r="A107" s="32" t="s">
        <v>116</v>
      </c>
      <c r="B107" s="33">
        <v>6</v>
      </c>
      <c r="C107" s="32" t="s">
        <v>130</v>
      </c>
      <c r="D107" s="32" t="s">
        <v>123</v>
      </c>
      <c r="E107" s="34">
        <v>10</v>
      </c>
      <c r="F107" s="35">
        <v>2.2221000000000002</v>
      </c>
      <c r="G107" s="36">
        <v>799.7</v>
      </c>
      <c r="H107" s="36">
        <v>1473.2</v>
      </c>
      <c r="I107" s="37"/>
      <c r="J107" s="34" t="str">
        <f t="shared" si="3"/>
        <v/>
      </c>
    </row>
    <row r="108" spans="1:10" x14ac:dyDescent="0.25">
      <c r="A108" s="32" t="s">
        <v>116</v>
      </c>
      <c r="B108" s="33">
        <v>6</v>
      </c>
      <c r="C108" s="32" t="s">
        <v>130</v>
      </c>
      <c r="D108" s="32" t="s">
        <v>124</v>
      </c>
      <c r="E108" s="34">
        <v>5</v>
      </c>
      <c r="F108" s="35">
        <v>7.4245999999999999</v>
      </c>
      <c r="G108" s="36">
        <v>1443.2</v>
      </c>
      <c r="H108" s="36">
        <v>4480.7</v>
      </c>
      <c r="I108" s="37"/>
      <c r="J108" s="34" t="str">
        <f t="shared" si="3"/>
        <v/>
      </c>
    </row>
    <row r="109" spans="1:10" x14ac:dyDescent="0.25">
      <c r="A109" s="32" t="s">
        <v>116</v>
      </c>
      <c r="B109" s="33">
        <v>6</v>
      </c>
      <c r="C109" s="32" t="s">
        <v>130</v>
      </c>
      <c r="D109" s="32" t="s">
        <v>125</v>
      </c>
      <c r="E109" s="34">
        <v>1</v>
      </c>
      <c r="F109" s="35">
        <v>12.294</v>
      </c>
      <c r="G109" s="36">
        <v>2149</v>
      </c>
      <c r="H109" s="36">
        <v>7376.4</v>
      </c>
      <c r="I109" s="37"/>
      <c r="J109" s="34" t="str">
        <f t="shared" si="3"/>
        <v/>
      </c>
    </row>
    <row r="110" spans="1:10" x14ac:dyDescent="0.25">
      <c r="A110" s="32" t="s">
        <v>116</v>
      </c>
      <c r="B110" s="33">
        <v>7</v>
      </c>
      <c r="C110" s="32" t="s">
        <v>131</v>
      </c>
      <c r="D110" s="32" t="s">
        <v>118</v>
      </c>
      <c r="E110" s="34">
        <v>11</v>
      </c>
      <c r="F110" s="35">
        <v>2.24E-2</v>
      </c>
      <c r="G110" s="36">
        <v>8</v>
      </c>
      <c r="H110" s="36">
        <v>15.4</v>
      </c>
      <c r="I110" s="37"/>
      <c r="J110" s="34" t="str">
        <f t="shared" si="3"/>
        <v/>
      </c>
    </row>
    <row r="111" spans="1:10" x14ac:dyDescent="0.25">
      <c r="A111" s="32" t="s">
        <v>116</v>
      </c>
      <c r="B111" s="33">
        <v>7</v>
      </c>
      <c r="C111" s="32" t="s">
        <v>131</v>
      </c>
      <c r="D111" s="32" t="s">
        <v>119</v>
      </c>
      <c r="E111" s="34">
        <v>7</v>
      </c>
      <c r="F111" s="35">
        <v>6.0299999999999999E-2</v>
      </c>
      <c r="G111" s="36">
        <v>7.1</v>
      </c>
      <c r="H111" s="36">
        <v>36.200000000000003</v>
      </c>
      <c r="I111" s="37"/>
      <c r="J111" s="34" t="str">
        <f t="shared" si="3"/>
        <v/>
      </c>
    </row>
    <row r="112" spans="1:10" x14ac:dyDescent="0.25">
      <c r="A112" s="32" t="s">
        <v>116</v>
      </c>
      <c r="B112" s="33">
        <v>7</v>
      </c>
      <c r="C112" s="32" t="s">
        <v>131</v>
      </c>
      <c r="D112" s="32" t="s">
        <v>120</v>
      </c>
      <c r="E112" s="34">
        <v>9</v>
      </c>
      <c r="F112" s="35">
        <v>9.4799999999999995E-2</v>
      </c>
      <c r="G112" s="36">
        <v>25.2</v>
      </c>
      <c r="H112" s="36">
        <v>62.1</v>
      </c>
      <c r="I112" s="37"/>
      <c r="J112" s="34" t="str">
        <f t="shared" si="3"/>
        <v/>
      </c>
    </row>
    <row r="113" spans="1:10" x14ac:dyDescent="0.25">
      <c r="A113" s="32" t="s">
        <v>116</v>
      </c>
      <c r="B113" s="33">
        <v>7</v>
      </c>
      <c r="C113" s="32" t="s">
        <v>131</v>
      </c>
      <c r="D113" s="32" t="s">
        <v>121</v>
      </c>
      <c r="E113" s="34">
        <v>9</v>
      </c>
      <c r="F113" s="35">
        <v>0.39269999999999999</v>
      </c>
      <c r="G113" s="36">
        <v>114.2</v>
      </c>
      <c r="H113" s="36">
        <v>236.5</v>
      </c>
      <c r="I113" s="37"/>
      <c r="J113" s="34" t="str">
        <f t="shared" si="3"/>
        <v/>
      </c>
    </row>
    <row r="114" spans="1:10" x14ac:dyDescent="0.25">
      <c r="A114" s="32" t="s">
        <v>116</v>
      </c>
      <c r="B114" s="33">
        <v>7</v>
      </c>
      <c r="C114" s="32" t="s">
        <v>131</v>
      </c>
      <c r="D114" s="32" t="s">
        <v>122</v>
      </c>
      <c r="E114" s="34">
        <v>7</v>
      </c>
      <c r="F114" s="35">
        <v>1.0786</v>
      </c>
      <c r="G114" s="36">
        <v>255.3</v>
      </c>
      <c r="H114" s="36">
        <v>658.9</v>
      </c>
      <c r="I114" s="37"/>
      <c r="J114" s="34" t="str">
        <f t="shared" si="3"/>
        <v/>
      </c>
    </row>
    <row r="115" spans="1:10" x14ac:dyDescent="0.25">
      <c r="A115" s="32" t="s">
        <v>116</v>
      </c>
      <c r="B115" s="33">
        <v>7</v>
      </c>
      <c r="C115" s="32" t="s">
        <v>131</v>
      </c>
      <c r="D115" s="32" t="s">
        <v>123</v>
      </c>
      <c r="E115" s="34">
        <v>2</v>
      </c>
      <c r="F115" s="35">
        <v>3.4775</v>
      </c>
      <c r="G115" s="36">
        <v>611.70000000000005</v>
      </c>
      <c r="H115" s="36">
        <v>2086.5</v>
      </c>
      <c r="I115" s="37"/>
      <c r="J115" s="34" t="str">
        <f t="shared" si="3"/>
        <v/>
      </c>
    </row>
    <row r="116" spans="1:10" x14ac:dyDescent="0.25">
      <c r="A116" s="32" t="s">
        <v>116</v>
      </c>
      <c r="B116" s="33">
        <v>7</v>
      </c>
      <c r="C116" s="32" t="s">
        <v>131</v>
      </c>
      <c r="D116" s="32" t="s">
        <v>124</v>
      </c>
      <c r="E116" s="34">
        <v>1</v>
      </c>
      <c r="F116" s="35">
        <v>0.308</v>
      </c>
      <c r="G116" s="36">
        <v>4000</v>
      </c>
      <c r="H116" s="36">
        <v>4000</v>
      </c>
      <c r="I116" s="37"/>
      <c r="J116" s="34" t="str">
        <f t="shared" si="3"/>
        <v/>
      </c>
    </row>
    <row r="117" spans="1:10" x14ac:dyDescent="0.25">
      <c r="A117" s="32" t="s">
        <v>116</v>
      </c>
      <c r="B117" s="33">
        <v>7</v>
      </c>
      <c r="C117" s="32" t="s">
        <v>131</v>
      </c>
      <c r="D117" s="32" t="s">
        <v>125</v>
      </c>
      <c r="E117" s="34">
        <v>1</v>
      </c>
      <c r="F117" s="35">
        <v>43.2</v>
      </c>
      <c r="G117" s="36">
        <v>12000</v>
      </c>
      <c r="H117" s="36">
        <v>25920</v>
      </c>
      <c r="I117" s="37"/>
      <c r="J117" s="34" t="str">
        <f t="shared" si="3"/>
        <v/>
      </c>
    </row>
    <row r="118" spans="1:10" x14ac:dyDescent="0.25">
      <c r="A118" s="38" t="s">
        <v>132</v>
      </c>
      <c r="B118" s="38"/>
      <c r="C118" s="38"/>
      <c r="D118" s="38"/>
      <c r="E118" s="39">
        <f>SUM(E62:E117)</f>
        <v>2792</v>
      </c>
      <c r="F118" s="38"/>
      <c r="G118" s="38"/>
      <c r="H118" s="38"/>
      <c r="I118" s="38"/>
      <c r="J118" s="39">
        <f>SUM(J62:J117)</f>
        <v>0</v>
      </c>
    </row>
    <row r="120" spans="1:10" x14ac:dyDescent="0.25">
      <c r="A120" s="31" t="s">
        <v>133</v>
      </c>
      <c r="B120" s="16"/>
      <c r="C120" s="16"/>
      <c r="D120" s="16"/>
      <c r="E120" s="16"/>
      <c r="F120" s="16"/>
      <c r="G120" s="16"/>
      <c r="H120" s="16"/>
      <c r="I120" s="16"/>
      <c r="J120" s="16"/>
    </row>
    <row r="121" spans="1:10" x14ac:dyDescent="0.25">
      <c r="A121" s="32" t="s">
        <v>133</v>
      </c>
      <c r="B121" s="33">
        <v>1</v>
      </c>
      <c r="C121" s="32" t="s">
        <v>117</v>
      </c>
      <c r="D121" s="32" t="s">
        <v>118</v>
      </c>
      <c r="E121" s="34">
        <v>22</v>
      </c>
      <c r="F121" s="35">
        <v>1.78E-2</v>
      </c>
      <c r="G121" s="36">
        <v>5.0999999999999996</v>
      </c>
      <c r="H121" s="36">
        <v>10.7</v>
      </c>
      <c r="I121" s="37"/>
      <c r="J121" s="34" t="str">
        <f t="shared" ref="J121:J157" si="4">IF(ISNUMBER(I121),E121*I121,"")</f>
        <v/>
      </c>
    </row>
    <row r="122" spans="1:10" x14ac:dyDescent="0.25">
      <c r="A122" s="32" t="s">
        <v>133</v>
      </c>
      <c r="B122" s="33">
        <v>1</v>
      </c>
      <c r="C122" s="32" t="s">
        <v>117</v>
      </c>
      <c r="D122" s="32" t="s">
        <v>119</v>
      </c>
      <c r="E122" s="34">
        <v>2</v>
      </c>
      <c r="F122" s="35">
        <v>7.4499999999999997E-2</v>
      </c>
      <c r="G122" s="36">
        <v>12.7</v>
      </c>
      <c r="H122" s="36">
        <v>44.7</v>
      </c>
      <c r="I122" s="37"/>
      <c r="J122" s="34" t="str">
        <f t="shared" si="4"/>
        <v/>
      </c>
    </row>
    <row r="123" spans="1:10" x14ac:dyDescent="0.25">
      <c r="A123" s="32" t="s">
        <v>133</v>
      </c>
      <c r="B123" s="33">
        <v>1</v>
      </c>
      <c r="C123" s="32" t="s">
        <v>117</v>
      </c>
      <c r="D123" s="32" t="s">
        <v>120</v>
      </c>
      <c r="E123" s="34">
        <v>6</v>
      </c>
      <c r="F123" s="35">
        <v>0.1535</v>
      </c>
      <c r="G123" s="36">
        <v>40.700000000000003</v>
      </c>
      <c r="H123" s="36">
        <v>92.1</v>
      </c>
      <c r="I123" s="37"/>
      <c r="J123" s="34" t="str">
        <f t="shared" si="4"/>
        <v/>
      </c>
    </row>
    <row r="124" spans="1:10" x14ac:dyDescent="0.25">
      <c r="A124" s="32" t="s">
        <v>133</v>
      </c>
      <c r="B124" s="33">
        <v>1</v>
      </c>
      <c r="C124" s="32" t="s">
        <v>117</v>
      </c>
      <c r="D124" s="32" t="s">
        <v>121</v>
      </c>
      <c r="E124" s="34">
        <v>3</v>
      </c>
      <c r="F124" s="35">
        <v>0.376</v>
      </c>
      <c r="G124" s="36">
        <v>142.69999999999999</v>
      </c>
      <c r="H124" s="36">
        <v>225.6</v>
      </c>
      <c r="I124" s="37"/>
      <c r="J124" s="34" t="str">
        <f t="shared" si="4"/>
        <v/>
      </c>
    </row>
    <row r="125" spans="1:10" x14ac:dyDescent="0.25">
      <c r="A125" s="32" t="s">
        <v>133</v>
      </c>
      <c r="B125" s="33">
        <v>1</v>
      </c>
      <c r="C125" s="32" t="s">
        <v>117</v>
      </c>
      <c r="D125" s="32" t="s">
        <v>122</v>
      </c>
      <c r="E125" s="34">
        <v>9</v>
      </c>
      <c r="F125" s="35">
        <v>0.96319999999999995</v>
      </c>
      <c r="G125" s="36">
        <v>511</v>
      </c>
      <c r="H125" s="36">
        <v>593.70000000000005</v>
      </c>
      <c r="I125" s="37"/>
      <c r="J125" s="34" t="str">
        <f t="shared" si="4"/>
        <v/>
      </c>
    </row>
    <row r="126" spans="1:10" x14ac:dyDescent="0.25">
      <c r="A126" s="32" t="s">
        <v>133</v>
      </c>
      <c r="B126" s="33">
        <v>1</v>
      </c>
      <c r="C126" s="32" t="s">
        <v>117</v>
      </c>
      <c r="D126" s="32" t="s">
        <v>123</v>
      </c>
      <c r="E126" s="34">
        <v>1</v>
      </c>
      <c r="F126" s="35">
        <v>2.4239999999999999</v>
      </c>
      <c r="G126" s="36">
        <v>1345</v>
      </c>
      <c r="H126" s="36">
        <v>1454.4</v>
      </c>
      <c r="I126" s="37"/>
      <c r="J126" s="34" t="str">
        <f t="shared" si="4"/>
        <v/>
      </c>
    </row>
    <row r="127" spans="1:10" x14ac:dyDescent="0.25">
      <c r="A127" s="32" t="s">
        <v>133</v>
      </c>
      <c r="B127" s="33">
        <v>1</v>
      </c>
      <c r="C127" s="32" t="s">
        <v>117</v>
      </c>
      <c r="D127" s="32" t="s">
        <v>124</v>
      </c>
      <c r="E127" s="34">
        <v>3</v>
      </c>
      <c r="F127" s="35">
        <v>3.2</v>
      </c>
      <c r="G127" s="36">
        <v>3049.7</v>
      </c>
      <c r="H127" s="36">
        <v>3599.3</v>
      </c>
      <c r="I127" s="37"/>
      <c r="J127" s="34" t="str">
        <f t="shared" si="4"/>
        <v/>
      </c>
    </row>
    <row r="128" spans="1:10" x14ac:dyDescent="0.25">
      <c r="A128" s="32" t="s">
        <v>133</v>
      </c>
      <c r="B128" s="33">
        <v>2</v>
      </c>
      <c r="C128" s="32" t="s">
        <v>126</v>
      </c>
      <c r="D128" s="32" t="s">
        <v>118</v>
      </c>
      <c r="E128" s="34">
        <v>10</v>
      </c>
      <c r="F128" s="35">
        <v>1.2800000000000001E-2</v>
      </c>
      <c r="G128" s="36">
        <v>2.8</v>
      </c>
      <c r="H128" s="36">
        <v>7.7</v>
      </c>
      <c r="I128" s="37"/>
      <c r="J128" s="34" t="str">
        <f t="shared" si="4"/>
        <v/>
      </c>
    </row>
    <row r="129" spans="1:10" x14ac:dyDescent="0.25">
      <c r="A129" s="32" t="s">
        <v>133</v>
      </c>
      <c r="B129" s="33">
        <v>2</v>
      </c>
      <c r="C129" s="32" t="s">
        <v>126</v>
      </c>
      <c r="D129" s="32" t="s">
        <v>119</v>
      </c>
      <c r="E129" s="34">
        <v>4</v>
      </c>
      <c r="F129" s="35">
        <v>6.7500000000000004E-2</v>
      </c>
      <c r="G129" s="36">
        <v>13.9</v>
      </c>
      <c r="H129" s="36">
        <v>40.5</v>
      </c>
      <c r="I129" s="37"/>
      <c r="J129" s="34" t="str">
        <f t="shared" si="4"/>
        <v/>
      </c>
    </row>
    <row r="130" spans="1:10" x14ac:dyDescent="0.25">
      <c r="A130" s="32" t="s">
        <v>133</v>
      </c>
      <c r="B130" s="33">
        <v>2</v>
      </c>
      <c r="C130" s="32" t="s">
        <v>126</v>
      </c>
      <c r="D130" s="32" t="s">
        <v>120</v>
      </c>
      <c r="E130" s="34">
        <v>4</v>
      </c>
      <c r="F130" s="35">
        <v>0.14899999999999999</v>
      </c>
      <c r="G130" s="36">
        <v>32.5</v>
      </c>
      <c r="H130" s="36">
        <v>89.4</v>
      </c>
      <c r="I130" s="37"/>
      <c r="J130" s="34" t="str">
        <f t="shared" si="4"/>
        <v/>
      </c>
    </row>
    <row r="131" spans="1:10" x14ac:dyDescent="0.25">
      <c r="A131" s="32" t="s">
        <v>133</v>
      </c>
      <c r="B131" s="33">
        <v>2</v>
      </c>
      <c r="C131" s="32" t="s">
        <v>126</v>
      </c>
      <c r="D131" s="32" t="s">
        <v>121</v>
      </c>
      <c r="E131" s="34">
        <v>4</v>
      </c>
      <c r="F131" s="35">
        <v>0.38879999999999998</v>
      </c>
      <c r="G131" s="36">
        <v>172</v>
      </c>
      <c r="H131" s="36">
        <v>233.2</v>
      </c>
      <c r="I131" s="37"/>
      <c r="J131" s="34" t="str">
        <f t="shared" si="4"/>
        <v/>
      </c>
    </row>
    <row r="132" spans="1:10" x14ac:dyDescent="0.25">
      <c r="A132" s="32" t="s">
        <v>133</v>
      </c>
      <c r="B132" s="33">
        <v>2</v>
      </c>
      <c r="C132" s="32" t="s">
        <v>126</v>
      </c>
      <c r="D132" s="32" t="s">
        <v>122</v>
      </c>
      <c r="E132" s="34">
        <v>19</v>
      </c>
      <c r="F132" s="35">
        <v>0.92469999999999997</v>
      </c>
      <c r="G132" s="36">
        <v>523.1</v>
      </c>
      <c r="H132" s="36">
        <v>610.4</v>
      </c>
      <c r="I132" s="37"/>
      <c r="J132" s="34" t="str">
        <f t="shared" si="4"/>
        <v/>
      </c>
    </row>
    <row r="133" spans="1:10" x14ac:dyDescent="0.25">
      <c r="A133" s="32" t="s">
        <v>133</v>
      </c>
      <c r="B133" s="33">
        <v>2</v>
      </c>
      <c r="C133" s="32" t="s">
        <v>126</v>
      </c>
      <c r="D133" s="32" t="s">
        <v>123</v>
      </c>
      <c r="E133" s="34">
        <v>7</v>
      </c>
      <c r="F133" s="35">
        <v>1.8376999999999999</v>
      </c>
      <c r="G133" s="36">
        <v>1071.0999999999999</v>
      </c>
      <c r="H133" s="36">
        <v>1196.0999999999999</v>
      </c>
      <c r="I133" s="37"/>
      <c r="J133" s="34" t="str">
        <f t="shared" si="4"/>
        <v/>
      </c>
    </row>
    <row r="134" spans="1:10" x14ac:dyDescent="0.25">
      <c r="A134" s="32" t="s">
        <v>133</v>
      </c>
      <c r="B134" s="33">
        <v>2</v>
      </c>
      <c r="C134" s="32" t="s">
        <v>126</v>
      </c>
      <c r="D134" s="32" t="s">
        <v>124</v>
      </c>
      <c r="E134" s="34">
        <v>1</v>
      </c>
      <c r="F134" s="35">
        <v>4.9640000000000004</v>
      </c>
      <c r="G134" s="36">
        <v>2776</v>
      </c>
      <c r="H134" s="36">
        <v>2978.4</v>
      </c>
      <c r="I134" s="37"/>
      <c r="J134" s="34" t="str">
        <f t="shared" si="4"/>
        <v/>
      </c>
    </row>
    <row r="135" spans="1:10" x14ac:dyDescent="0.25">
      <c r="A135" s="32" t="s">
        <v>133</v>
      </c>
      <c r="B135" s="33">
        <v>3</v>
      </c>
      <c r="C135" s="32" t="s">
        <v>127</v>
      </c>
      <c r="D135" s="32" t="s">
        <v>118</v>
      </c>
      <c r="E135" s="34">
        <v>11</v>
      </c>
      <c r="F135" s="35">
        <v>1.4999999999999999E-2</v>
      </c>
      <c r="G135" s="36">
        <v>4.2</v>
      </c>
      <c r="H135" s="36">
        <v>9</v>
      </c>
      <c r="I135" s="37"/>
      <c r="J135" s="34" t="str">
        <f t="shared" si="4"/>
        <v/>
      </c>
    </row>
    <row r="136" spans="1:10" x14ac:dyDescent="0.25">
      <c r="A136" s="32" t="s">
        <v>133</v>
      </c>
      <c r="B136" s="33">
        <v>3</v>
      </c>
      <c r="C136" s="32" t="s">
        <v>127</v>
      </c>
      <c r="D136" s="32" t="s">
        <v>119</v>
      </c>
      <c r="E136" s="34">
        <v>1</v>
      </c>
      <c r="F136" s="35">
        <v>4.7E-2</v>
      </c>
      <c r="G136" s="36">
        <v>10.4</v>
      </c>
      <c r="H136" s="36">
        <v>28.2</v>
      </c>
      <c r="I136" s="37"/>
      <c r="J136" s="34" t="str">
        <f t="shared" si="4"/>
        <v/>
      </c>
    </row>
    <row r="137" spans="1:10" x14ac:dyDescent="0.25">
      <c r="A137" s="32" t="s">
        <v>133</v>
      </c>
      <c r="B137" s="33">
        <v>3</v>
      </c>
      <c r="C137" s="32" t="s">
        <v>127</v>
      </c>
      <c r="D137" s="32" t="s">
        <v>120</v>
      </c>
      <c r="E137" s="34">
        <v>4</v>
      </c>
      <c r="F137" s="35">
        <v>0.15049999999999999</v>
      </c>
      <c r="G137" s="36">
        <v>41.5</v>
      </c>
      <c r="H137" s="36">
        <v>90.3</v>
      </c>
      <c r="I137" s="37"/>
      <c r="J137" s="34" t="str">
        <f t="shared" si="4"/>
        <v/>
      </c>
    </row>
    <row r="138" spans="1:10" x14ac:dyDescent="0.25">
      <c r="A138" s="32" t="s">
        <v>133</v>
      </c>
      <c r="B138" s="33">
        <v>3</v>
      </c>
      <c r="C138" s="32" t="s">
        <v>127</v>
      </c>
      <c r="D138" s="32" t="s">
        <v>121</v>
      </c>
      <c r="E138" s="34">
        <v>13</v>
      </c>
      <c r="F138" s="35">
        <v>0.36770000000000003</v>
      </c>
      <c r="G138" s="36">
        <v>133.4</v>
      </c>
      <c r="H138" s="36">
        <v>236.8</v>
      </c>
      <c r="I138" s="37"/>
      <c r="J138" s="34" t="str">
        <f t="shared" si="4"/>
        <v/>
      </c>
    </row>
    <row r="139" spans="1:10" x14ac:dyDescent="0.25">
      <c r="A139" s="32" t="s">
        <v>133</v>
      </c>
      <c r="B139" s="33">
        <v>3</v>
      </c>
      <c r="C139" s="32" t="s">
        <v>127</v>
      </c>
      <c r="D139" s="32" t="s">
        <v>122</v>
      </c>
      <c r="E139" s="34">
        <v>4</v>
      </c>
      <c r="F139" s="35">
        <v>0.99850000000000005</v>
      </c>
      <c r="G139" s="36">
        <v>322.5</v>
      </c>
      <c r="H139" s="36">
        <v>599.1</v>
      </c>
      <c r="I139" s="37"/>
      <c r="J139" s="34" t="str">
        <f t="shared" si="4"/>
        <v/>
      </c>
    </row>
    <row r="140" spans="1:10" x14ac:dyDescent="0.25">
      <c r="A140" s="32" t="s">
        <v>133</v>
      </c>
      <c r="B140" s="33">
        <v>3</v>
      </c>
      <c r="C140" s="32" t="s">
        <v>127</v>
      </c>
      <c r="D140" s="32" t="s">
        <v>123</v>
      </c>
      <c r="E140" s="34">
        <v>8</v>
      </c>
      <c r="F140" s="35">
        <v>1.9670000000000001</v>
      </c>
      <c r="G140" s="36">
        <v>1655.6</v>
      </c>
      <c r="H140" s="36">
        <v>1655.6</v>
      </c>
      <c r="I140" s="37"/>
      <c r="J140" s="34" t="str">
        <f t="shared" si="4"/>
        <v/>
      </c>
    </row>
    <row r="141" spans="1:10" x14ac:dyDescent="0.25">
      <c r="A141" s="32" t="s">
        <v>133</v>
      </c>
      <c r="B141" s="33">
        <v>3</v>
      </c>
      <c r="C141" s="32" t="s">
        <v>127</v>
      </c>
      <c r="D141" s="32" t="s">
        <v>124</v>
      </c>
      <c r="E141" s="34">
        <v>11</v>
      </c>
      <c r="F141" s="35">
        <v>3.6698</v>
      </c>
      <c r="G141" s="36">
        <v>4227.7</v>
      </c>
      <c r="H141" s="36">
        <v>4227.7</v>
      </c>
      <c r="I141" s="37"/>
      <c r="J141" s="34" t="str">
        <f t="shared" si="4"/>
        <v/>
      </c>
    </row>
    <row r="142" spans="1:10" x14ac:dyDescent="0.25">
      <c r="A142" s="32" t="s">
        <v>133</v>
      </c>
      <c r="B142" s="33">
        <v>3</v>
      </c>
      <c r="C142" s="32" t="s">
        <v>127</v>
      </c>
      <c r="D142" s="32" t="s">
        <v>125</v>
      </c>
      <c r="E142" s="34">
        <v>1</v>
      </c>
      <c r="F142" s="35">
        <v>14.4</v>
      </c>
      <c r="G142" s="36">
        <v>1375</v>
      </c>
      <c r="H142" s="36">
        <v>8640</v>
      </c>
      <c r="I142" s="37"/>
      <c r="J142" s="34" t="str">
        <f t="shared" si="4"/>
        <v/>
      </c>
    </row>
    <row r="143" spans="1:10" x14ac:dyDescent="0.25">
      <c r="A143" s="32" t="s">
        <v>133</v>
      </c>
      <c r="B143" s="33">
        <v>4</v>
      </c>
      <c r="C143" s="32" t="s">
        <v>128</v>
      </c>
      <c r="D143" s="32" t="s">
        <v>118</v>
      </c>
      <c r="E143" s="34">
        <v>8</v>
      </c>
      <c r="F143" s="35">
        <v>1.35E-2</v>
      </c>
      <c r="G143" s="36">
        <v>4</v>
      </c>
      <c r="H143" s="36">
        <v>8.1</v>
      </c>
      <c r="I143" s="37"/>
      <c r="J143" s="34" t="str">
        <f t="shared" si="4"/>
        <v/>
      </c>
    </row>
    <row r="144" spans="1:10" x14ac:dyDescent="0.25">
      <c r="A144" s="32" t="s">
        <v>133</v>
      </c>
      <c r="B144" s="33">
        <v>4</v>
      </c>
      <c r="C144" s="32" t="s">
        <v>128</v>
      </c>
      <c r="D144" s="32" t="s">
        <v>120</v>
      </c>
      <c r="E144" s="34">
        <v>3</v>
      </c>
      <c r="F144" s="35">
        <v>0.13700000000000001</v>
      </c>
      <c r="G144" s="36">
        <v>25.9</v>
      </c>
      <c r="H144" s="36">
        <v>82.2</v>
      </c>
      <c r="I144" s="37"/>
      <c r="J144" s="34" t="str">
        <f t="shared" si="4"/>
        <v/>
      </c>
    </row>
    <row r="145" spans="1:10" x14ac:dyDescent="0.25">
      <c r="A145" s="32" t="s">
        <v>133</v>
      </c>
      <c r="B145" s="33">
        <v>4</v>
      </c>
      <c r="C145" s="32" t="s">
        <v>128</v>
      </c>
      <c r="D145" s="32" t="s">
        <v>121</v>
      </c>
      <c r="E145" s="34">
        <v>4</v>
      </c>
      <c r="F145" s="35">
        <v>0.41270000000000001</v>
      </c>
      <c r="G145" s="36">
        <v>161.80000000000001</v>
      </c>
      <c r="H145" s="36">
        <v>247.6</v>
      </c>
      <c r="I145" s="37"/>
      <c r="J145" s="34" t="str">
        <f t="shared" si="4"/>
        <v/>
      </c>
    </row>
    <row r="146" spans="1:10" x14ac:dyDescent="0.25">
      <c r="A146" s="32" t="s">
        <v>133</v>
      </c>
      <c r="B146" s="33">
        <v>4</v>
      </c>
      <c r="C146" s="32" t="s">
        <v>128</v>
      </c>
      <c r="D146" s="32" t="s">
        <v>122</v>
      </c>
      <c r="E146" s="34">
        <v>9</v>
      </c>
      <c r="F146" s="35">
        <v>0.94610000000000005</v>
      </c>
      <c r="G146" s="36">
        <v>389.7</v>
      </c>
      <c r="H146" s="36">
        <v>567.70000000000005</v>
      </c>
      <c r="I146" s="37"/>
      <c r="J146" s="34" t="str">
        <f t="shared" si="4"/>
        <v/>
      </c>
    </row>
    <row r="147" spans="1:10" x14ac:dyDescent="0.25">
      <c r="A147" s="32" t="s">
        <v>133</v>
      </c>
      <c r="B147" s="33">
        <v>4</v>
      </c>
      <c r="C147" s="32" t="s">
        <v>128</v>
      </c>
      <c r="D147" s="32" t="s">
        <v>123</v>
      </c>
      <c r="E147" s="34">
        <v>1</v>
      </c>
      <c r="F147" s="35">
        <v>2.3039999999999998</v>
      </c>
      <c r="G147" s="36">
        <v>558</v>
      </c>
      <c r="H147" s="36">
        <v>1382.4</v>
      </c>
      <c r="I147" s="37"/>
      <c r="J147" s="34" t="str">
        <f t="shared" si="4"/>
        <v/>
      </c>
    </row>
    <row r="148" spans="1:10" x14ac:dyDescent="0.25">
      <c r="A148" s="32" t="s">
        <v>133</v>
      </c>
      <c r="B148" s="33">
        <v>5</v>
      </c>
      <c r="C148" s="32" t="s">
        <v>129</v>
      </c>
      <c r="D148" s="32" t="s">
        <v>118</v>
      </c>
      <c r="E148" s="34">
        <v>1</v>
      </c>
      <c r="F148" s="35">
        <v>3.0000000000000001E-3</v>
      </c>
      <c r="G148" s="36">
        <v>0.1</v>
      </c>
      <c r="H148" s="36">
        <v>1.8</v>
      </c>
      <c r="I148" s="37"/>
      <c r="J148" s="34" t="str">
        <f t="shared" si="4"/>
        <v/>
      </c>
    </row>
    <row r="149" spans="1:10" x14ac:dyDescent="0.25">
      <c r="A149" s="32" t="s">
        <v>133</v>
      </c>
      <c r="B149" s="33">
        <v>5</v>
      </c>
      <c r="C149" s="32" t="s">
        <v>129</v>
      </c>
      <c r="D149" s="32" t="s">
        <v>120</v>
      </c>
      <c r="E149" s="34">
        <v>1</v>
      </c>
      <c r="F149" s="35">
        <v>0.17</v>
      </c>
      <c r="G149" s="36">
        <v>36</v>
      </c>
      <c r="H149" s="36">
        <v>102</v>
      </c>
      <c r="I149" s="37"/>
      <c r="J149" s="34" t="str">
        <f t="shared" si="4"/>
        <v/>
      </c>
    </row>
    <row r="150" spans="1:10" x14ac:dyDescent="0.25">
      <c r="A150" s="32" t="s">
        <v>133</v>
      </c>
      <c r="B150" s="33">
        <v>5</v>
      </c>
      <c r="C150" s="32" t="s">
        <v>129</v>
      </c>
      <c r="D150" s="32" t="s">
        <v>121</v>
      </c>
      <c r="E150" s="34">
        <v>4</v>
      </c>
      <c r="F150" s="35">
        <v>0.42</v>
      </c>
      <c r="G150" s="36">
        <v>164.2</v>
      </c>
      <c r="H150" s="36">
        <v>252</v>
      </c>
      <c r="I150" s="37"/>
      <c r="J150" s="34" t="str">
        <f t="shared" si="4"/>
        <v/>
      </c>
    </row>
    <row r="151" spans="1:10" x14ac:dyDescent="0.25">
      <c r="A151" s="32" t="s">
        <v>133</v>
      </c>
      <c r="B151" s="33">
        <v>5</v>
      </c>
      <c r="C151" s="32" t="s">
        <v>129</v>
      </c>
      <c r="D151" s="32" t="s">
        <v>122</v>
      </c>
      <c r="E151" s="34">
        <v>2</v>
      </c>
      <c r="F151" s="35">
        <v>0.85450000000000004</v>
      </c>
      <c r="G151" s="36">
        <v>490</v>
      </c>
      <c r="H151" s="36">
        <v>512.70000000000005</v>
      </c>
      <c r="I151" s="37"/>
      <c r="J151" s="34" t="str">
        <f t="shared" si="4"/>
        <v/>
      </c>
    </row>
    <row r="152" spans="1:10" x14ac:dyDescent="0.25">
      <c r="A152" s="32" t="s">
        <v>133</v>
      </c>
      <c r="B152" s="33">
        <v>5</v>
      </c>
      <c r="C152" s="32" t="s">
        <v>129</v>
      </c>
      <c r="D152" s="32" t="s">
        <v>123</v>
      </c>
      <c r="E152" s="34">
        <v>2</v>
      </c>
      <c r="F152" s="35">
        <v>1.968</v>
      </c>
      <c r="G152" s="36">
        <v>1056</v>
      </c>
      <c r="H152" s="36">
        <v>1238.4000000000001</v>
      </c>
      <c r="I152" s="37"/>
      <c r="J152" s="34" t="str">
        <f t="shared" si="4"/>
        <v/>
      </c>
    </row>
    <row r="153" spans="1:10" x14ac:dyDescent="0.25">
      <c r="A153" s="32" t="s">
        <v>133</v>
      </c>
      <c r="B153" s="33">
        <v>6</v>
      </c>
      <c r="C153" s="32" t="s">
        <v>130</v>
      </c>
      <c r="D153" s="32" t="s">
        <v>118</v>
      </c>
      <c r="E153" s="34">
        <v>4</v>
      </c>
      <c r="F153" s="35">
        <v>1.5800000000000002E-2</v>
      </c>
      <c r="G153" s="36">
        <v>1.3</v>
      </c>
      <c r="H153" s="36">
        <v>9.4</v>
      </c>
      <c r="I153" s="37"/>
      <c r="J153" s="34" t="str">
        <f t="shared" si="4"/>
        <v/>
      </c>
    </row>
    <row r="154" spans="1:10" x14ac:dyDescent="0.25">
      <c r="A154" s="32" t="s">
        <v>133</v>
      </c>
      <c r="B154" s="33">
        <v>6</v>
      </c>
      <c r="C154" s="32" t="s">
        <v>130</v>
      </c>
      <c r="D154" s="32" t="s">
        <v>122</v>
      </c>
      <c r="E154" s="34">
        <v>2</v>
      </c>
      <c r="F154" s="35">
        <v>0.86399999999999999</v>
      </c>
      <c r="G154" s="36">
        <v>548</v>
      </c>
      <c r="H154" s="36">
        <v>548</v>
      </c>
      <c r="I154" s="37"/>
      <c r="J154" s="34" t="str">
        <f t="shared" si="4"/>
        <v/>
      </c>
    </row>
    <row r="155" spans="1:10" x14ac:dyDescent="0.25">
      <c r="A155" s="32" t="s">
        <v>133</v>
      </c>
      <c r="B155" s="33">
        <v>7</v>
      </c>
      <c r="C155" s="32" t="s">
        <v>131</v>
      </c>
      <c r="D155" s="32" t="s">
        <v>118</v>
      </c>
      <c r="E155" s="34">
        <v>2</v>
      </c>
      <c r="F155" s="35">
        <v>3.3000000000000002E-2</v>
      </c>
      <c r="G155" s="36">
        <v>9.3000000000000007</v>
      </c>
      <c r="H155" s="36">
        <v>19.8</v>
      </c>
      <c r="I155" s="37"/>
      <c r="J155" s="34" t="str">
        <f t="shared" si="4"/>
        <v/>
      </c>
    </row>
    <row r="156" spans="1:10" x14ac:dyDescent="0.25">
      <c r="A156" s="32" t="s">
        <v>133</v>
      </c>
      <c r="B156" s="33">
        <v>7</v>
      </c>
      <c r="C156" s="32" t="s">
        <v>131</v>
      </c>
      <c r="D156" s="32" t="s">
        <v>120</v>
      </c>
      <c r="E156" s="34">
        <v>1</v>
      </c>
      <c r="F156" s="35">
        <v>0.17799999999999999</v>
      </c>
      <c r="G156" s="36">
        <v>60</v>
      </c>
      <c r="H156" s="36">
        <v>106.8</v>
      </c>
      <c r="I156" s="37"/>
      <c r="J156" s="34" t="str">
        <f t="shared" si="4"/>
        <v/>
      </c>
    </row>
    <row r="157" spans="1:10" x14ac:dyDescent="0.25">
      <c r="A157" s="32" t="s">
        <v>133</v>
      </c>
      <c r="B157" s="33">
        <v>7</v>
      </c>
      <c r="C157" s="32" t="s">
        <v>131</v>
      </c>
      <c r="D157" s="32" t="s">
        <v>121</v>
      </c>
      <c r="E157" s="34">
        <v>1</v>
      </c>
      <c r="F157" s="35">
        <v>0.499</v>
      </c>
      <c r="G157" s="36">
        <v>68</v>
      </c>
      <c r="H157" s="36">
        <v>299.39999999999998</v>
      </c>
      <c r="I157" s="37"/>
      <c r="J157" s="34" t="str">
        <f t="shared" si="4"/>
        <v/>
      </c>
    </row>
    <row r="158" spans="1:10" x14ac:dyDescent="0.25">
      <c r="A158" s="38" t="s">
        <v>134</v>
      </c>
      <c r="B158" s="38"/>
      <c r="C158" s="38"/>
      <c r="D158" s="38"/>
      <c r="E158" s="39">
        <f>SUM(E121:E157)</f>
        <v>193</v>
      </c>
      <c r="F158" s="38"/>
      <c r="G158" s="38"/>
      <c r="H158" s="38"/>
      <c r="I158" s="38"/>
      <c r="J158" s="39">
        <f>SUM(J121:J157)</f>
        <v>0</v>
      </c>
    </row>
    <row r="160" spans="1:10" x14ac:dyDescent="0.25">
      <c r="A160" s="31" t="s">
        <v>135</v>
      </c>
      <c r="B160" s="16"/>
      <c r="C160" s="16"/>
      <c r="D160" s="16"/>
      <c r="E160" s="16"/>
      <c r="F160" s="16"/>
      <c r="G160" s="16"/>
      <c r="H160" s="16"/>
      <c r="I160" s="16"/>
      <c r="J160" s="16"/>
    </row>
    <row r="161" spans="1:10" x14ac:dyDescent="0.25">
      <c r="A161" s="32" t="s">
        <v>135</v>
      </c>
      <c r="B161" s="33">
        <v>1</v>
      </c>
      <c r="C161" s="32" t="s">
        <v>117</v>
      </c>
      <c r="D161" s="32" t="s">
        <v>118</v>
      </c>
      <c r="E161" s="34">
        <v>4</v>
      </c>
      <c r="F161" s="35">
        <v>2.8199999999999999E-2</v>
      </c>
      <c r="G161" s="36">
        <v>18.600000000000001</v>
      </c>
      <c r="H161" s="36">
        <v>18.600000000000001</v>
      </c>
      <c r="I161" s="37"/>
      <c r="J161" s="34" t="str">
        <f t="shared" ref="J161:J198" si="5">IF(ISNUMBER(I161),E161*I161,"")</f>
        <v/>
      </c>
    </row>
    <row r="162" spans="1:10" x14ac:dyDescent="0.25">
      <c r="A162" s="32" t="s">
        <v>135</v>
      </c>
      <c r="B162" s="33">
        <v>1</v>
      </c>
      <c r="C162" s="32" t="s">
        <v>117</v>
      </c>
      <c r="D162" s="32" t="s">
        <v>120</v>
      </c>
      <c r="E162" s="34">
        <v>3</v>
      </c>
      <c r="F162" s="35">
        <v>0.14699999999999999</v>
      </c>
      <c r="G162" s="36">
        <v>24.4</v>
      </c>
      <c r="H162" s="36">
        <v>88.2</v>
      </c>
      <c r="I162" s="37"/>
      <c r="J162" s="34" t="str">
        <f t="shared" si="5"/>
        <v/>
      </c>
    </row>
    <row r="163" spans="1:10" x14ac:dyDescent="0.25">
      <c r="A163" s="32" t="s">
        <v>135</v>
      </c>
      <c r="B163" s="33">
        <v>1</v>
      </c>
      <c r="C163" s="32" t="s">
        <v>117</v>
      </c>
      <c r="D163" s="32" t="s">
        <v>121</v>
      </c>
      <c r="E163" s="34">
        <v>6</v>
      </c>
      <c r="F163" s="35">
        <v>0.4103</v>
      </c>
      <c r="G163" s="36">
        <v>84.3</v>
      </c>
      <c r="H163" s="36">
        <v>246.2</v>
      </c>
      <c r="I163" s="37"/>
      <c r="J163" s="34" t="str">
        <f t="shared" si="5"/>
        <v/>
      </c>
    </row>
    <row r="164" spans="1:10" x14ac:dyDescent="0.25">
      <c r="A164" s="32" t="s">
        <v>135</v>
      </c>
      <c r="B164" s="33">
        <v>1</v>
      </c>
      <c r="C164" s="32" t="s">
        <v>117</v>
      </c>
      <c r="D164" s="32" t="s">
        <v>122</v>
      </c>
      <c r="E164" s="34">
        <v>9</v>
      </c>
      <c r="F164" s="35">
        <v>0.99060000000000004</v>
      </c>
      <c r="G164" s="36">
        <v>260.60000000000002</v>
      </c>
      <c r="H164" s="36">
        <v>603.5</v>
      </c>
      <c r="I164" s="37"/>
      <c r="J164" s="34" t="str">
        <f t="shared" si="5"/>
        <v/>
      </c>
    </row>
    <row r="165" spans="1:10" x14ac:dyDescent="0.25">
      <c r="A165" s="32" t="s">
        <v>135</v>
      </c>
      <c r="B165" s="33">
        <v>1</v>
      </c>
      <c r="C165" s="32" t="s">
        <v>117</v>
      </c>
      <c r="D165" s="32" t="s">
        <v>123</v>
      </c>
      <c r="E165" s="34">
        <v>3</v>
      </c>
      <c r="F165" s="35">
        <v>2.9157000000000002</v>
      </c>
      <c r="G165" s="36">
        <v>360.3</v>
      </c>
      <c r="H165" s="36">
        <v>1749.4</v>
      </c>
      <c r="I165" s="37"/>
      <c r="J165" s="34" t="str">
        <f t="shared" si="5"/>
        <v/>
      </c>
    </row>
    <row r="166" spans="1:10" x14ac:dyDescent="0.25">
      <c r="A166" s="32" t="s">
        <v>135</v>
      </c>
      <c r="B166" s="33">
        <v>1</v>
      </c>
      <c r="C166" s="32" t="s">
        <v>117</v>
      </c>
      <c r="D166" s="32" t="s">
        <v>124</v>
      </c>
      <c r="E166" s="34">
        <v>6</v>
      </c>
      <c r="F166" s="35">
        <v>7.9115000000000002</v>
      </c>
      <c r="G166" s="36">
        <v>1970.2</v>
      </c>
      <c r="H166" s="36">
        <v>5305.7</v>
      </c>
      <c r="I166" s="37"/>
      <c r="J166" s="34" t="str">
        <f t="shared" si="5"/>
        <v/>
      </c>
    </row>
    <row r="167" spans="1:10" x14ac:dyDescent="0.25">
      <c r="A167" s="32" t="s">
        <v>135</v>
      </c>
      <c r="B167" s="33">
        <v>1</v>
      </c>
      <c r="C167" s="32" t="s">
        <v>117</v>
      </c>
      <c r="D167" s="32" t="s">
        <v>125</v>
      </c>
      <c r="E167" s="34">
        <v>7</v>
      </c>
      <c r="F167" s="35">
        <v>18.9983</v>
      </c>
      <c r="G167" s="36">
        <v>2038</v>
      </c>
      <c r="H167" s="36">
        <v>11399</v>
      </c>
      <c r="I167" s="37"/>
      <c r="J167" s="34" t="str">
        <f t="shared" si="5"/>
        <v/>
      </c>
    </row>
    <row r="168" spans="1:10" x14ac:dyDescent="0.25">
      <c r="A168" s="32" t="s">
        <v>135</v>
      </c>
      <c r="B168" s="33">
        <v>2</v>
      </c>
      <c r="C168" s="32" t="s">
        <v>126</v>
      </c>
      <c r="D168" s="32" t="s">
        <v>118</v>
      </c>
      <c r="E168" s="34">
        <v>3</v>
      </c>
      <c r="F168" s="35">
        <v>1.23E-2</v>
      </c>
      <c r="G168" s="36">
        <v>12</v>
      </c>
      <c r="H168" s="36">
        <v>15.4</v>
      </c>
      <c r="I168" s="37"/>
      <c r="J168" s="34" t="str">
        <f t="shared" si="5"/>
        <v/>
      </c>
    </row>
    <row r="169" spans="1:10" x14ac:dyDescent="0.25">
      <c r="A169" s="32" t="s">
        <v>135</v>
      </c>
      <c r="B169" s="33">
        <v>2</v>
      </c>
      <c r="C169" s="32" t="s">
        <v>126</v>
      </c>
      <c r="D169" s="32" t="s">
        <v>119</v>
      </c>
      <c r="E169" s="34">
        <v>3</v>
      </c>
      <c r="F169" s="35">
        <v>2.63E-2</v>
      </c>
      <c r="G169" s="36">
        <v>32.700000000000003</v>
      </c>
      <c r="H169" s="36">
        <v>40.700000000000003</v>
      </c>
      <c r="I169" s="37"/>
      <c r="J169" s="34" t="str">
        <f t="shared" si="5"/>
        <v/>
      </c>
    </row>
    <row r="170" spans="1:10" x14ac:dyDescent="0.25">
      <c r="A170" s="32" t="s">
        <v>135</v>
      </c>
      <c r="B170" s="33">
        <v>2</v>
      </c>
      <c r="C170" s="32" t="s">
        <v>126</v>
      </c>
      <c r="D170" s="32" t="s">
        <v>120</v>
      </c>
      <c r="E170" s="34">
        <v>5</v>
      </c>
      <c r="F170" s="35">
        <v>0.1666</v>
      </c>
      <c r="G170" s="36">
        <v>39.299999999999997</v>
      </c>
      <c r="H170" s="36">
        <v>106.5</v>
      </c>
      <c r="I170" s="37"/>
      <c r="J170" s="34" t="str">
        <f t="shared" si="5"/>
        <v/>
      </c>
    </row>
    <row r="171" spans="1:10" x14ac:dyDescent="0.25">
      <c r="A171" s="32" t="s">
        <v>135</v>
      </c>
      <c r="B171" s="33">
        <v>2</v>
      </c>
      <c r="C171" s="32" t="s">
        <v>126</v>
      </c>
      <c r="D171" s="32" t="s">
        <v>121</v>
      </c>
      <c r="E171" s="34">
        <v>4</v>
      </c>
      <c r="F171" s="35">
        <v>0.432</v>
      </c>
      <c r="G171" s="36">
        <v>102.5</v>
      </c>
      <c r="H171" s="36">
        <v>259.2</v>
      </c>
      <c r="I171" s="37"/>
      <c r="J171" s="34" t="str">
        <f t="shared" si="5"/>
        <v/>
      </c>
    </row>
    <row r="172" spans="1:10" x14ac:dyDescent="0.25">
      <c r="A172" s="32" t="s">
        <v>135</v>
      </c>
      <c r="B172" s="33">
        <v>2</v>
      </c>
      <c r="C172" s="32" t="s">
        <v>126</v>
      </c>
      <c r="D172" s="32" t="s">
        <v>122</v>
      </c>
      <c r="E172" s="34">
        <v>12</v>
      </c>
      <c r="F172" s="35">
        <v>0.99780000000000002</v>
      </c>
      <c r="G172" s="36">
        <v>272.39999999999998</v>
      </c>
      <c r="H172" s="36">
        <v>652</v>
      </c>
      <c r="I172" s="37"/>
      <c r="J172" s="34" t="str">
        <f t="shared" si="5"/>
        <v/>
      </c>
    </row>
    <row r="173" spans="1:10" x14ac:dyDescent="0.25">
      <c r="A173" s="32" t="s">
        <v>135</v>
      </c>
      <c r="B173" s="33">
        <v>2</v>
      </c>
      <c r="C173" s="32" t="s">
        <v>126</v>
      </c>
      <c r="D173" s="32" t="s">
        <v>123</v>
      </c>
      <c r="E173" s="34">
        <v>12</v>
      </c>
      <c r="F173" s="35">
        <v>2.9422999999999999</v>
      </c>
      <c r="G173" s="36">
        <v>506</v>
      </c>
      <c r="H173" s="36">
        <v>1835.2</v>
      </c>
      <c r="I173" s="37"/>
      <c r="J173" s="34" t="str">
        <f t="shared" si="5"/>
        <v/>
      </c>
    </row>
    <row r="174" spans="1:10" x14ac:dyDescent="0.25">
      <c r="A174" s="32" t="s">
        <v>135</v>
      </c>
      <c r="B174" s="33">
        <v>2</v>
      </c>
      <c r="C174" s="32" t="s">
        <v>126</v>
      </c>
      <c r="D174" s="32" t="s">
        <v>124</v>
      </c>
      <c r="E174" s="34">
        <v>6</v>
      </c>
      <c r="F174" s="35">
        <v>4.8977000000000004</v>
      </c>
      <c r="G174" s="36">
        <v>2244.8000000000002</v>
      </c>
      <c r="H174" s="36">
        <v>3963.1</v>
      </c>
      <c r="I174" s="37"/>
      <c r="J174" s="34" t="str">
        <f t="shared" si="5"/>
        <v/>
      </c>
    </row>
    <row r="175" spans="1:10" x14ac:dyDescent="0.25">
      <c r="A175" s="32" t="s">
        <v>135</v>
      </c>
      <c r="B175" s="33">
        <v>2</v>
      </c>
      <c r="C175" s="32" t="s">
        <v>126</v>
      </c>
      <c r="D175" s="32" t="s">
        <v>125</v>
      </c>
      <c r="E175" s="34">
        <v>14</v>
      </c>
      <c r="F175" s="35">
        <v>33.377600000000001</v>
      </c>
      <c r="G175" s="36">
        <v>4212.8999999999996</v>
      </c>
      <c r="H175" s="36">
        <v>20705.099999999999</v>
      </c>
      <c r="I175" s="37"/>
      <c r="J175" s="34" t="str">
        <f t="shared" si="5"/>
        <v/>
      </c>
    </row>
    <row r="176" spans="1:10" x14ac:dyDescent="0.25">
      <c r="A176" s="32" t="s">
        <v>135</v>
      </c>
      <c r="B176" s="33">
        <v>3</v>
      </c>
      <c r="C176" s="32" t="s">
        <v>127</v>
      </c>
      <c r="D176" s="32" t="s">
        <v>118</v>
      </c>
      <c r="E176" s="34">
        <v>1</v>
      </c>
      <c r="F176" s="35">
        <v>3.4000000000000002E-2</v>
      </c>
      <c r="G176" s="36">
        <v>22</v>
      </c>
      <c r="H176" s="36">
        <v>22</v>
      </c>
      <c r="I176" s="37"/>
      <c r="J176" s="34" t="str">
        <f t="shared" si="5"/>
        <v/>
      </c>
    </row>
    <row r="177" spans="1:10" x14ac:dyDescent="0.25">
      <c r="A177" s="32" t="s">
        <v>135</v>
      </c>
      <c r="B177" s="33">
        <v>3</v>
      </c>
      <c r="C177" s="32" t="s">
        <v>127</v>
      </c>
      <c r="D177" s="32" t="s">
        <v>119</v>
      </c>
      <c r="E177" s="34">
        <v>2</v>
      </c>
      <c r="F177" s="35">
        <v>4.4999999999999998E-2</v>
      </c>
      <c r="G177" s="36">
        <v>21</v>
      </c>
      <c r="H177" s="36">
        <v>31.4</v>
      </c>
      <c r="I177" s="37"/>
      <c r="J177" s="34" t="str">
        <f t="shared" si="5"/>
        <v/>
      </c>
    </row>
    <row r="178" spans="1:10" x14ac:dyDescent="0.25">
      <c r="A178" s="32" t="s">
        <v>135</v>
      </c>
      <c r="B178" s="33">
        <v>3</v>
      </c>
      <c r="C178" s="32" t="s">
        <v>127</v>
      </c>
      <c r="D178" s="32" t="s">
        <v>121</v>
      </c>
      <c r="E178" s="34">
        <v>2</v>
      </c>
      <c r="F178" s="35">
        <v>0.50649999999999995</v>
      </c>
      <c r="G178" s="36">
        <v>107.5</v>
      </c>
      <c r="H178" s="36">
        <v>303.89999999999998</v>
      </c>
      <c r="I178" s="37"/>
      <c r="J178" s="34" t="str">
        <f t="shared" si="5"/>
        <v/>
      </c>
    </row>
    <row r="179" spans="1:10" x14ac:dyDescent="0.25">
      <c r="A179" s="32" t="s">
        <v>135</v>
      </c>
      <c r="B179" s="33">
        <v>3</v>
      </c>
      <c r="C179" s="32" t="s">
        <v>127</v>
      </c>
      <c r="D179" s="32" t="s">
        <v>122</v>
      </c>
      <c r="E179" s="34">
        <v>3</v>
      </c>
      <c r="F179" s="35">
        <v>1.1267</v>
      </c>
      <c r="G179" s="36">
        <v>173.7</v>
      </c>
      <c r="H179" s="36">
        <v>676</v>
      </c>
      <c r="I179" s="37"/>
      <c r="J179" s="34" t="str">
        <f t="shared" si="5"/>
        <v/>
      </c>
    </row>
    <row r="180" spans="1:10" x14ac:dyDescent="0.25">
      <c r="A180" s="32" t="s">
        <v>135</v>
      </c>
      <c r="B180" s="33">
        <v>3</v>
      </c>
      <c r="C180" s="32" t="s">
        <v>127</v>
      </c>
      <c r="D180" s="32" t="s">
        <v>123</v>
      </c>
      <c r="E180" s="34">
        <v>6</v>
      </c>
      <c r="F180" s="35">
        <v>2.4077999999999999</v>
      </c>
      <c r="G180" s="36">
        <v>764.7</v>
      </c>
      <c r="H180" s="36">
        <v>1771</v>
      </c>
      <c r="I180" s="37"/>
      <c r="J180" s="34" t="str">
        <f t="shared" si="5"/>
        <v/>
      </c>
    </row>
    <row r="181" spans="1:10" x14ac:dyDescent="0.25">
      <c r="A181" s="32" t="s">
        <v>135</v>
      </c>
      <c r="B181" s="33">
        <v>3</v>
      </c>
      <c r="C181" s="32" t="s">
        <v>127</v>
      </c>
      <c r="D181" s="32" t="s">
        <v>124</v>
      </c>
      <c r="E181" s="34">
        <v>5</v>
      </c>
      <c r="F181" s="35">
        <v>3.3776000000000002</v>
      </c>
      <c r="G181" s="36">
        <v>3046</v>
      </c>
      <c r="H181" s="36">
        <v>3731.4</v>
      </c>
      <c r="I181" s="37"/>
      <c r="J181" s="34" t="str">
        <f t="shared" si="5"/>
        <v/>
      </c>
    </row>
    <row r="182" spans="1:10" x14ac:dyDescent="0.25">
      <c r="A182" s="32" t="s">
        <v>135</v>
      </c>
      <c r="B182" s="33">
        <v>3</v>
      </c>
      <c r="C182" s="32" t="s">
        <v>127</v>
      </c>
      <c r="D182" s="32" t="s">
        <v>125</v>
      </c>
      <c r="E182" s="34">
        <v>2</v>
      </c>
      <c r="F182" s="35">
        <v>44.103999999999999</v>
      </c>
      <c r="G182" s="36">
        <v>3520.5</v>
      </c>
      <c r="H182" s="36">
        <v>26462.400000000001</v>
      </c>
      <c r="I182" s="37"/>
      <c r="J182" s="34" t="str">
        <f t="shared" si="5"/>
        <v/>
      </c>
    </row>
    <row r="183" spans="1:10" x14ac:dyDescent="0.25">
      <c r="A183" s="32" t="s">
        <v>135</v>
      </c>
      <c r="B183" s="33">
        <v>4</v>
      </c>
      <c r="C183" s="32" t="s">
        <v>128</v>
      </c>
      <c r="D183" s="32" t="s">
        <v>119</v>
      </c>
      <c r="E183" s="34">
        <v>1</v>
      </c>
      <c r="F183" s="35">
        <v>6.0999999999999999E-2</v>
      </c>
      <c r="G183" s="36">
        <v>34.799999999999997</v>
      </c>
      <c r="H183" s="36">
        <v>36.6</v>
      </c>
      <c r="I183" s="37"/>
      <c r="J183" s="34" t="str">
        <f t="shared" si="5"/>
        <v/>
      </c>
    </row>
    <row r="184" spans="1:10" x14ac:dyDescent="0.25">
      <c r="A184" s="32" t="s">
        <v>135</v>
      </c>
      <c r="B184" s="33">
        <v>4</v>
      </c>
      <c r="C184" s="32" t="s">
        <v>128</v>
      </c>
      <c r="D184" s="32" t="s">
        <v>120</v>
      </c>
      <c r="E184" s="34">
        <v>2</v>
      </c>
      <c r="F184" s="35">
        <v>0.19400000000000001</v>
      </c>
      <c r="G184" s="36">
        <v>42.6</v>
      </c>
      <c r="H184" s="36">
        <v>116.4</v>
      </c>
      <c r="I184" s="37"/>
      <c r="J184" s="34" t="str">
        <f t="shared" si="5"/>
        <v/>
      </c>
    </row>
    <row r="185" spans="1:10" x14ac:dyDescent="0.25">
      <c r="A185" s="32" t="s">
        <v>135</v>
      </c>
      <c r="B185" s="33">
        <v>4</v>
      </c>
      <c r="C185" s="32" t="s">
        <v>128</v>
      </c>
      <c r="D185" s="32" t="s">
        <v>122</v>
      </c>
      <c r="E185" s="34">
        <v>3</v>
      </c>
      <c r="F185" s="35">
        <v>0.75600000000000001</v>
      </c>
      <c r="G185" s="36">
        <v>91.7</v>
      </c>
      <c r="H185" s="36">
        <v>453.6</v>
      </c>
      <c r="I185" s="37"/>
      <c r="J185" s="34" t="str">
        <f t="shared" si="5"/>
        <v/>
      </c>
    </row>
    <row r="186" spans="1:10" x14ac:dyDescent="0.25">
      <c r="A186" s="32" t="s">
        <v>135</v>
      </c>
      <c r="B186" s="33">
        <v>4</v>
      </c>
      <c r="C186" s="32" t="s">
        <v>128</v>
      </c>
      <c r="D186" s="32" t="s">
        <v>123</v>
      </c>
      <c r="E186" s="34">
        <v>2</v>
      </c>
      <c r="F186" s="35">
        <v>2.6219999999999999</v>
      </c>
      <c r="G186" s="36">
        <v>1030</v>
      </c>
      <c r="H186" s="36">
        <v>2132</v>
      </c>
      <c r="I186" s="37"/>
      <c r="J186" s="34" t="str">
        <f t="shared" si="5"/>
        <v/>
      </c>
    </row>
    <row r="187" spans="1:10" x14ac:dyDescent="0.25">
      <c r="A187" s="32" t="s">
        <v>135</v>
      </c>
      <c r="B187" s="33">
        <v>4</v>
      </c>
      <c r="C187" s="32" t="s">
        <v>128</v>
      </c>
      <c r="D187" s="32" t="s">
        <v>124</v>
      </c>
      <c r="E187" s="34">
        <v>1</v>
      </c>
      <c r="F187" s="35">
        <v>6.08</v>
      </c>
      <c r="G187" s="36">
        <v>1000</v>
      </c>
      <c r="H187" s="36">
        <v>3648</v>
      </c>
      <c r="I187" s="37"/>
      <c r="J187" s="34" t="str">
        <f t="shared" si="5"/>
        <v/>
      </c>
    </row>
    <row r="188" spans="1:10" x14ac:dyDescent="0.25">
      <c r="A188" s="32" t="s">
        <v>135</v>
      </c>
      <c r="B188" s="33">
        <v>5</v>
      </c>
      <c r="C188" s="32" t="s">
        <v>129</v>
      </c>
      <c r="D188" s="32" t="s">
        <v>119</v>
      </c>
      <c r="E188" s="34">
        <v>1</v>
      </c>
      <c r="F188" s="35">
        <v>8.2000000000000003E-2</v>
      </c>
      <c r="G188" s="36">
        <v>44.6</v>
      </c>
      <c r="H188" s="36">
        <v>49.2</v>
      </c>
      <c r="I188" s="37"/>
      <c r="J188" s="34" t="str">
        <f t="shared" si="5"/>
        <v/>
      </c>
    </row>
    <row r="189" spans="1:10" x14ac:dyDescent="0.25">
      <c r="A189" s="32" t="s">
        <v>135</v>
      </c>
      <c r="B189" s="33">
        <v>5</v>
      </c>
      <c r="C189" s="32" t="s">
        <v>129</v>
      </c>
      <c r="D189" s="32" t="s">
        <v>122</v>
      </c>
      <c r="E189" s="34">
        <v>1</v>
      </c>
      <c r="F189" s="35">
        <v>1.008</v>
      </c>
      <c r="G189" s="36">
        <v>97</v>
      </c>
      <c r="H189" s="36">
        <v>604.79999999999995</v>
      </c>
      <c r="I189" s="37"/>
      <c r="J189" s="34" t="str">
        <f t="shared" si="5"/>
        <v/>
      </c>
    </row>
    <row r="190" spans="1:10" x14ac:dyDescent="0.25">
      <c r="A190" s="32" t="s">
        <v>135</v>
      </c>
      <c r="B190" s="33">
        <v>5</v>
      </c>
      <c r="C190" s="32" t="s">
        <v>129</v>
      </c>
      <c r="D190" s="32" t="s">
        <v>124</v>
      </c>
      <c r="E190" s="34">
        <v>1</v>
      </c>
      <c r="F190" s="35">
        <v>9.1639999999999997</v>
      </c>
      <c r="G190" s="36">
        <v>2018</v>
      </c>
      <c r="H190" s="36">
        <v>5498.4</v>
      </c>
      <c r="I190" s="37"/>
      <c r="J190" s="34" t="str">
        <f t="shared" si="5"/>
        <v/>
      </c>
    </row>
    <row r="191" spans="1:10" x14ac:dyDescent="0.25">
      <c r="A191" s="32" t="s">
        <v>135</v>
      </c>
      <c r="B191" s="33">
        <v>6</v>
      </c>
      <c r="C191" s="32" t="s">
        <v>130</v>
      </c>
      <c r="D191" s="32" t="s">
        <v>119</v>
      </c>
      <c r="E191" s="34">
        <v>1</v>
      </c>
      <c r="F191" s="35">
        <v>8.2000000000000003E-2</v>
      </c>
      <c r="G191" s="36">
        <v>35</v>
      </c>
      <c r="H191" s="36">
        <v>49.2</v>
      </c>
      <c r="I191" s="37"/>
      <c r="J191" s="34" t="str">
        <f t="shared" si="5"/>
        <v/>
      </c>
    </row>
    <row r="192" spans="1:10" x14ac:dyDescent="0.25">
      <c r="A192" s="32" t="s">
        <v>135</v>
      </c>
      <c r="B192" s="33">
        <v>6</v>
      </c>
      <c r="C192" s="32" t="s">
        <v>130</v>
      </c>
      <c r="D192" s="32" t="s">
        <v>120</v>
      </c>
      <c r="E192" s="34">
        <v>4</v>
      </c>
      <c r="F192" s="35">
        <v>0.19819999999999999</v>
      </c>
      <c r="G192" s="36">
        <v>36.200000000000003</v>
      </c>
      <c r="H192" s="36">
        <v>119</v>
      </c>
      <c r="I192" s="37"/>
      <c r="J192" s="34" t="str">
        <f t="shared" si="5"/>
        <v/>
      </c>
    </row>
    <row r="193" spans="1:10" x14ac:dyDescent="0.25">
      <c r="A193" s="32" t="s">
        <v>135</v>
      </c>
      <c r="B193" s="33">
        <v>6</v>
      </c>
      <c r="C193" s="32" t="s">
        <v>130</v>
      </c>
      <c r="D193" s="32" t="s">
        <v>121</v>
      </c>
      <c r="E193" s="34">
        <v>2</v>
      </c>
      <c r="F193" s="35">
        <v>0.39600000000000002</v>
      </c>
      <c r="G193" s="36">
        <v>111.3</v>
      </c>
      <c r="H193" s="36">
        <v>237.6</v>
      </c>
      <c r="I193" s="37"/>
      <c r="J193" s="34" t="str">
        <f t="shared" si="5"/>
        <v/>
      </c>
    </row>
    <row r="194" spans="1:10" x14ac:dyDescent="0.25">
      <c r="A194" s="32" t="s">
        <v>135</v>
      </c>
      <c r="B194" s="33">
        <v>6</v>
      </c>
      <c r="C194" s="32" t="s">
        <v>130</v>
      </c>
      <c r="D194" s="32" t="s">
        <v>122</v>
      </c>
      <c r="E194" s="34">
        <v>2</v>
      </c>
      <c r="F194" s="35">
        <v>1.21</v>
      </c>
      <c r="G194" s="36">
        <v>93</v>
      </c>
      <c r="H194" s="36">
        <v>726</v>
      </c>
      <c r="I194" s="37"/>
      <c r="J194" s="34" t="str">
        <f t="shared" si="5"/>
        <v/>
      </c>
    </row>
    <row r="195" spans="1:10" x14ac:dyDescent="0.25">
      <c r="A195" s="32" t="s">
        <v>135</v>
      </c>
      <c r="B195" s="33">
        <v>6</v>
      </c>
      <c r="C195" s="32" t="s">
        <v>130</v>
      </c>
      <c r="D195" s="32" t="s">
        <v>123</v>
      </c>
      <c r="E195" s="34">
        <v>3</v>
      </c>
      <c r="F195" s="35">
        <v>2.3203</v>
      </c>
      <c r="G195" s="36">
        <v>912.7</v>
      </c>
      <c r="H195" s="36">
        <v>1764.7</v>
      </c>
      <c r="I195" s="37"/>
      <c r="J195" s="34" t="str">
        <f t="shared" si="5"/>
        <v/>
      </c>
    </row>
    <row r="196" spans="1:10" x14ac:dyDescent="0.25">
      <c r="A196" s="32" t="s">
        <v>135</v>
      </c>
      <c r="B196" s="33">
        <v>6</v>
      </c>
      <c r="C196" s="32" t="s">
        <v>130</v>
      </c>
      <c r="D196" s="32" t="s">
        <v>124</v>
      </c>
      <c r="E196" s="34">
        <v>3</v>
      </c>
      <c r="F196" s="35">
        <v>3.9289999999999998</v>
      </c>
      <c r="G196" s="36">
        <v>2194</v>
      </c>
      <c r="H196" s="36">
        <v>3475</v>
      </c>
      <c r="I196" s="37"/>
      <c r="J196" s="34" t="str">
        <f t="shared" si="5"/>
        <v/>
      </c>
    </row>
    <row r="197" spans="1:10" x14ac:dyDescent="0.25">
      <c r="A197" s="32" t="s">
        <v>135</v>
      </c>
      <c r="B197" s="33">
        <v>6</v>
      </c>
      <c r="C197" s="32" t="s">
        <v>130</v>
      </c>
      <c r="D197" s="32" t="s">
        <v>125</v>
      </c>
      <c r="E197" s="34">
        <v>5</v>
      </c>
      <c r="F197" s="35">
        <v>24.279399999999999</v>
      </c>
      <c r="G197" s="36">
        <v>4920.8</v>
      </c>
      <c r="H197" s="36">
        <v>16635.2</v>
      </c>
      <c r="I197" s="37"/>
      <c r="J197" s="34" t="str">
        <f t="shared" si="5"/>
        <v/>
      </c>
    </row>
    <row r="198" spans="1:10" x14ac:dyDescent="0.25">
      <c r="A198" s="32" t="s">
        <v>135</v>
      </c>
      <c r="B198" s="33">
        <v>7</v>
      </c>
      <c r="C198" s="32" t="s">
        <v>131</v>
      </c>
      <c r="D198" s="32" t="s">
        <v>123</v>
      </c>
      <c r="E198" s="34">
        <v>1</v>
      </c>
      <c r="F198" s="35">
        <v>3.5550000000000002</v>
      </c>
      <c r="G198" s="36">
        <v>878</v>
      </c>
      <c r="H198" s="36">
        <v>2133</v>
      </c>
      <c r="I198" s="37"/>
      <c r="J198" s="34" t="str">
        <f t="shared" si="5"/>
        <v/>
      </c>
    </row>
    <row r="199" spans="1:10" x14ac:dyDescent="0.25">
      <c r="A199" s="38" t="s">
        <v>136</v>
      </c>
      <c r="B199" s="38"/>
      <c r="C199" s="38"/>
      <c r="D199" s="38"/>
      <c r="E199" s="39">
        <f>SUM(E161:E198)</f>
        <v>151</v>
      </c>
      <c r="F199" s="38"/>
      <c r="G199" s="38"/>
      <c r="H199" s="38"/>
      <c r="I199" s="38"/>
      <c r="J199" s="39">
        <f>SUM(J161:J198)</f>
        <v>0</v>
      </c>
    </row>
    <row r="201" spans="1:10" x14ac:dyDescent="0.25">
      <c r="A201" s="31" t="s">
        <v>137</v>
      </c>
      <c r="B201" s="16"/>
      <c r="C201" s="16"/>
      <c r="D201" s="16"/>
      <c r="E201" s="16"/>
      <c r="F201" s="16"/>
      <c r="G201" s="16"/>
      <c r="H201" s="16"/>
      <c r="I201" s="16"/>
      <c r="J201" s="16"/>
    </row>
    <row r="202" spans="1:10" x14ac:dyDescent="0.25">
      <c r="A202" s="32" t="s">
        <v>137</v>
      </c>
      <c r="B202" s="33">
        <v>1</v>
      </c>
      <c r="C202" s="32" t="s">
        <v>117</v>
      </c>
      <c r="D202" s="32" t="s">
        <v>118</v>
      </c>
      <c r="E202" s="34">
        <v>1</v>
      </c>
      <c r="F202" s="35">
        <v>4.0000000000000001E-3</v>
      </c>
      <c r="G202" s="36">
        <v>4</v>
      </c>
      <c r="H202" s="36">
        <v>4</v>
      </c>
      <c r="I202" s="37"/>
      <c r="J202" s="34" t="str">
        <f>IF(ISNUMBER(I202),E202*I202,"")</f>
        <v/>
      </c>
    </row>
    <row r="203" spans="1:10" x14ac:dyDescent="0.25">
      <c r="A203" s="32" t="s">
        <v>137</v>
      </c>
      <c r="B203" s="33">
        <v>1</v>
      </c>
      <c r="C203" s="32" t="s">
        <v>117</v>
      </c>
      <c r="D203" s="32" t="s">
        <v>122</v>
      </c>
      <c r="E203" s="34">
        <v>1</v>
      </c>
      <c r="F203" s="35">
        <v>4.1000000000000002E-2</v>
      </c>
      <c r="G203" s="36">
        <v>525</v>
      </c>
      <c r="H203" s="36">
        <v>525</v>
      </c>
      <c r="I203" s="37"/>
      <c r="J203" s="34" t="str">
        <f>IF(ISNUMBER(I203),E203*I203,"")</f>
        <v/>
      </c>
    </row>
    <row r="204" spans="1:10" x14ac:dyDescent="0.25">
      <c r="A204" s="32" t="s">
        <v>137</v>
      </c>
      <c r="B204" s="33">
        <v>2</v>
      </c>
      <c r="C204" s="32" t="s">
        <v>126</v>
      </c>
      <c r="D204" s="32" t="s">
        <v>118</v>
      </c>
      <c r="E204" s="34">
        <v>1</v>
      </c>
      <c r="F204" s="35">
        <v>0.02</v>
      </c>
      <c r="G204" s="36">
        <v>1.2</v>
      </c>
      <c r="H204" s="36">
        <v>12</v>
      </c>
      <c r="I204" s="37"/>
      <c r="J204" s="34" t="str">
        <f>IF(ISNUMBER(I204),E204*I204,"")</f>
        <v/>
      </c>
    </row>
    <row r="205" spans="1:10" x14ac:dyDescent="0.25">
      <c r="A205" s="32" t="s">
        <v>137</v>
      </c>
      <c r="B205" s="33">
        <v>4</v>
      </c>
      <c r="C205" s="32" t="s">
        <v>128</v>
      </c>
      <c r="D205" s="32" t="s">
        <v>121</v>
      </c>
      <c r="E205" s="34">
        <v>1</v>
      </c>
      <c r="F205" s="35">
        <v>0.32600000000000001</v>
      </c>
      <c r="G205" s="36">
        <v>54</v>
      </c>
      <c r="H205" s="36">
        <v>195.6</v>
      </c>
      <c r="I205" s="37"/>
      <c r="J205" s="34" t="str">
        <f>IF(ISNUMBER(I205),E205*I205,"")</f>
        <v/>
      </c>
    </row>
    <row r="206" spans="1:10" x14ac:dyDescent="0.25">
      <c r="A206" s="38" t="s">
        <v>138</v>
      </c>
      <c r="B206" s="38"/>
      <c r="C206" s="38"/>
      <c r="D206" s="38"/>
      <c r="E206" s="39">
        <f>SUM(E202:E205)</f>
        <v>4</v>
      </c>
      <c r="F206" s="38"/>
      <c r="G206" s="38"/>
      <c r="H206" s="38"/>
      <c r="I206" s="38"/>
      <c r="J206" s="39">
        <f>SUM(J202:J205)</f>
        <v>0</v>
      </c>
    </row>
    <row r="208" spans="1:10" x14ac:dyDescent="0.25">
      <c r="A208" s="2" t="s">
        <v>139</v>
      </c>
    </row>
  </sheetData>
  <sheetProtection password="A77B" sheet="1" objects="1" scenarios="1" formatCells="0" sort="0" autoFilter="0"/>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9"/>
  <sheetViews>
    <sheetView zoomScaleNormal="100" workbookViewId="0">
      <pane xSplit="4" ySplit="6" topLeftCell="E7" activePane="bottomRight" state="frozen"/>
      <selection pane="topRight" activeCell="E1" sqref="E1"/>
      <selection pane="bottomLeft" activeCell="A7" sqref="A7"/>
      <selection pane="bottomRight"/>
    </sheetView>
  </sheetViews>
  <sheetFormatPr defaultColWidth="8.7109375" defaultRowHeight="15" x14ac:dyDescent="0.25"/>
  <cols>
    <col min="1" max="1" width="30" customWidth="1"/>
    <col min="2" max="3" width="18" customWidth="1"/>
    <col min="4" max="4" width="20" customWidth="1"/>
    <col min="5" max="5" width="10" customWidth="1"/>
    <col min="6" max="6" width="13" customWidth="1"/>
    <col min="7" max="7" width="11" customWidth="1"/>
    <col min="8" max="8" width="13" customWidth="1"/>
    <col min="9" max="9" width="16" customWidth="1"/>
    <col min="10" max="10" width="15" customWidth="1"/>
  </cols>
  <sheetData>
    <row r="1" spans="1:10" ht="19.5" x14ac:dyDescent="0.3">
      <c r="A1" s="1" t="s">
        <v>140</v>
      </c>
    </row>
    <row r="2" spans="1:10" x14ac:dyDescent="0.25">
      <c r="A2" s="2" t="s">
        <v>141</v>
      </c>
    </row>
    <row r="4" spans="1:10" x14ac:dyDescent="0.25">
      <c r="A4" s="2" t="s">
        <v>142</v>
      </c>
    </row>
    <row r="6" spans="1:10" ht="42" customHeight="1" x14ac:dyDescent="0.25">
      <c r="A6" s="30" t="s">
        <v>89</v>
      </c>
      <c r="B6" s="30" t="s">
        <v>143</v>
      </c>
      <c r="C6" s="30" t="s">
        <v>144</v>
      </c>
      <c r="D6" s="30" t="s">
        <v>92</v>
      </c>
      <c r="E6" s="30" t="s">
        <v>93</v>
      </c>
      <c r="F6" s="30" t="s">
        <v>94</v>
      </c>
      <c r="G6" s="30" t="s">
        <v>95</v>
      </c>
      <c r="H6" s="30" t="s">
        <v>96</v>
      </c>
      <c r="I6" s="30" t="s">
        <v>53</v>
      </c>
      <c r="J6" s="30" t="s">
        <v>54</v>
      </c>
    </row>
    <row r="7" spans="1:10" x14ac:dyDescent="0.25">
      <c r="A7" s="31" t="s">
        <v>116</v>
      </c>
      <c r="B7" s="16"/>
      <c r="C7" s="16"/>
      <c r="D7" s="16"/>
      <c r="E7" s="16"/>
      <c r="F7" s="16"/>
      <c r="G7" s="16"/>
      <c r="H7" s="16"/>
      <c r="I7" s="16"/>
      <c r="J7" s="16"/>
    </row>
    <row r="8" spans="1:10" x14ac:dyDescent="0.25">
      <c r="A8" s="32" t="s">
        <v>116</v>
      </c>
      <c r="B8" s="32" t="s">
        <v>145</v>
      </c>
      <c r="C8" s="32" t="s">
        <v>103</v>
      </c>
      <c r="D8" s="32" t="s">
        <v>122</v>
      </c>
      <c r="E8" s="34">
        <v>1</v>
      </c>
      <c r="F8" s="35">
        <v>1.3919999999999999</v>
      </c>
      <c r="G8" s="36">
        <v>286</v>
      </c>
      <c r="H8" s="36">
        <v>835.2</v>
      </c>
      <c r="I8" s="37"/>
      <c r="J8" s="34" t="str">
        <f t="shared" ref="J8:J51" si="0">IF(ISNUMBER(I8),E8*I8,"")</f>
        <v/>
      </c>
    </row>
    <row r="9" spans="1:10" x14ac:dyDescent="0.25">
      <c r="A9" s="32" t="s">
        <v>116</v>
      </c>
      <c r="B9" s="32" t="s">
        <v>146</v>
      </c>
      <c r="C9" s="32" t="s">
        <v>108</v>
      </c>
      <c r="D9" s="32" t="s">
        <v>122</v>
      </c>
      <c r="E9" s="34">
        <v>1</v>
      </c>
      <c r="F9" s="35">
        <v>1.0269999999999999</v>
      </c>
      <c r="G9" s="36">
        <v>361</v>
      </c>
      <c r="H9" s="36">
        <v>616.20000000000005</v>
      </c>
      <c r="I9" s="37"/>
      <c r="J9" s="34" t="str">
        <f t="shared" si="0"/>
        <v/>
      </c>
    </row>
    <row r="10" spans="1:10" x14ac:dyDescent="0.25">
      <c r="A10" s="32" t="s">
        <v>116</v>
      </c>
      <c r="B10" s="32" t="s">
        <v>147</v>
      </c>
      <c r="C10" s="32" t="s">
        <v>103</v>
      </c>
      <c r="D10" s="32" t="s">
        <v>125</v>
      </c>
      <c r="E10" s="34">
        <v>1</v>
      </c>
      <c r="F10" s="35">
        <v>17.885000000000002</v>
      </c>
      <c r="G10" s="36">
        <v>1480</v>
      </c>
      <c r="H10" s="36">
        <v>10731</v>
      </c>
      <c r="I10" s="37"/>
      <c r="J10" s="34" t="str">
        <f t="shared" si="0"/>
        <v/>
      </c>
    </row>
    <row r="11" spans="1:10" x14ac:dyDescent="0.25">
      <c r="A11" s="32" t="s">
        <v>116</v>
      </c>
      <c r="B11" s="32" t="s">
        <v>103</v>
      </c>
      <c r="C11" s="32" t="s">
        <v>148</v>
      </c>
      <c r="D11" s="32" t="s">
        <v>118</v>
      </c>
      <c r="E11" s="34">
        <v>2</v>
      </c>
      <c r="F11" s="35">
        <v>2.8500000000000001E-2</v>
      </c>
      <c r="G11" s="36">
        <v>2.8</v>
      </c>
      <c r="H11" s="36">
        <v>17.100000000000001</v>
      </c>
      <c r="I11" s="37"/>
      <c r="J11" s="34" t="str">
        <f t="shared" si="0"/>
        <v/>
      </c>
    </row>
    <row r="12" spans="1:10" x14ac:dyDescent="0.25">
      <c r="A12" s="32" t="s">
        <v>116</v>
      </c>
      <c r="B12" s="32" t="s">
        <v>103</v>
      </c>
      <c r="C12" s="32" t="s">
        <v>148</v>
      </c>
      <c r="D12" s="32" t="s">
        <v>119</v>
      </c>
      <c r="E12" s="34">
        <v>2</v>
      </c>
      <c r="F12" s="35">
        <v>4.1000000000000002E-2</v>
      </c>
      <c r="G12" s="36">
        <v>24</v>
      </c>
      <c r="H12" s="36">
        <v>36.1</v>
      </c>
      <c r="I12" s="37"/>
      <c r="J12" s="34" t="str">
        <f t="shared" si="0"/>
        <v/>
      </c>
    </row>
    <row r="13" spans="1:10" x14ac:dyDescent="0.25">
      <c r="A13" s="32" t="s">
        <v>116</v>
      </c>
      <c r="B13" s="32" t="s">
        <v>103</v>
      </c>
      <c r="C13" s="32" t="s">
        <v>148</v>
      </c>
      <c r="D13" s="32" t="s">
        <v>123</v>
      </c>
      <c r="E13" s="34">
        <v>1</v>
      </c>
      <c r="F13" s="35">
        <v>2.3220000000000001</v>
      </c>
      <c r="G13" s="36">
        <v>1200</v>
      </c>
      <c r="H13" s="36">
        <v>1393.2</v>
      </c>
      <c r="I13" s="37"/>
      <c r="J13" s="34" t="str">
        <f t="shared" si="0"/>
        <v/>
      </c>
    </row>
    <row r="14" spans="1:10" x14ac:dyDescent="0.25">
      <c r="A14" s="32" t="s">
        <v>116</v>
      </c>
      <c r="B14" s="32" t="s">
        <v>103</v>
      </c>
      <c r="C14" s="32" t="s">
        <v>148</v>
      </c>
      <c r="D14" s="32" t="s">
        <v>124</v>
      </c>
      <c r="E14" s="34">
        <v>2</v>
      </c>
      <c r="F14" s="35">
        <v>2.7829999999999999</v>
      </c>
      <c r="G14" s="36">
        <v>1725</v>
      </c>
      <c r="H14" s="36">
        <v>3069.8</v>
      </c>
      <c r="I14" s="37"/>
      <c r="J14" s="34" t="str">
        <f t="shared" si="0"/>
        <v/>
      </c>
    </row>
    <row r="15" spans="1:10" x14ac:dyDescent="0.25">
      <c r="A15" s="32" t="s">
        <v>116</v>
      </c>
      <c r="B15" s="32" t="s">
        <v>103</v>
      </c>
      <c r="C15" s="32" t="s">
        <v>146</v>
      </c>
      <c r="D15" s="32" t="s">
        <v>118</v>
      </c>
      <c r="E15" s="34">
        <v>1</v>
      </c>
      <c r="F15" s="35">
        <v>3.1E-2</v>
      </c>
      <c r="G15" s="36">
        <v>8</v>
      </c>
      <c r="H15" s="36">
        <v>18.600000000000001</v>
      </c>
      <c r="I15" s="37"/>
      <c r="J15" s="34" t="str">
        <f t="shared" si="0"/>
        <v/>
      </c>
    </row>
    <row r="16" spans="1:10" x14ac:dyDescent="0.25">
      <c r="A16" s="32" t="s">
        <v>116</v>
      </c>
      <c r="B16" s="32" t="s">
        <v>103</v>
      </c>
      <c r="C16" s="32" t="s">
        <v>146</v>
      </c>
      <c r="D16" s="32" t="s">
        <v>119</v>
      </c>
      <c r="E16" s="34">
        <v>2</v>
      </c>
      <c r="F16" s="35">
        <v>4.8500000000000001E-2</v>
      </c>
      <c r="G16" s="36">
        <v>10.6</v>
      </c>
      <c r="H16" s="36">
        <v>29.1</v>
      </c>
      <c r="I16" s="37"/>
      <c r="J16" s="34" t="str">
        <f t="shared" si="0"/>
        <v/>
      </c>
    </row>
    <row r="17" spans="1:10" x14ac:dyDescent="0.25">
      <c r="A17" s="32" t="s">
        <v>116</v>
      </c>
      <c r="B17" s="32" t="s">
        <v>103</v>
      </c>
      <c r="C17" s="32" t="s">
        <v>146</v>
      </c>
      <c r="D17" s="32" t="s">
        <v>120</v>
      </c>
      <c r="E17" s="34">
        <v>6</v>
      </c>
      <c r="F17" s="35">
        <v>0.1298</v>
      </c>
      <c r="G17" s="36">
        <v>27.4</v>
      </c>
      <c r="H17" s="36">
        <v>77.900000000000006</v>
      </c>
      <c r="I17" s="37"/>
      <c r="J17" s="34" t="str">
        <f t="shared" si="0"/>
        <v/>
      </c>
    </row>
    <row r="18" spans="1:10" x14ac:dyDescent="0.25">
      <c r="A18" s="32" t="s">
        <v>116</v>
      </c>
      <c r="B18" s="32" t="s">
        <v>103</v>
      </c>
      <c r="C18" s="32" t="s">
        <v>146</v>
      </c>
      <c r="D18" s="32" t="s">
        <v>121</v>
      </c>
      <c r="E18" s="34">
        <v>2</v>
      </c>
      <c r="F18" s="35">
        <v>0.45900000000000002</v>
      </c>
      <c r="G18" s="36">
        <v>48</v>
      </c>
      <c r="H18" s="36">
        <v>275.39999999999998</v>
      </c>
      <c r="I18" s="37"/>
      <c r="J18" s="34" t="str">
        <f t="shared" si="0"/>
        <v/>
      </c>
    </row>
    <row r="19" spans="1:10" x14ac:dyDescent="0.25">
      <c r="A19" s="32" t="s">
        <v>116</v>
      </c>
      <c r="B19" s="32" t="s">
        <v>103</v>
      </c>
      <c r="C19" s="32" t="s">
        <v>146</v>
      </c>
      <c r="D19" s="32" t="s">
        <v>124</v>
      </c>
      <c r="E19" s="34">
        <v>2</v>
      </c>
      <c r="F19" s="35">
        <v>1.5834999999999999</v>
      </c>
      <c r="G19" s="36">
        <v>2850</v>
      </c>
      <c r="H19" s="36">
        <v>2850</v>
      </c>
      <c r="I19" s="37"/>
      <c r="J19" s="34" t="str">
        <f t="shared" si="0"/>
        <v/>
      </c>
    </row>
    <row r="20" spans="1:10" x14ac:dyDescent="0.25">
      <c r="A20" s="32" t="s">
        <v>116</v>
      </c>
      <c r="B20" s="32" t="s">
        <v>103</v>
      </c>
      <c r="C20" s="32" t="s">
        <v>149</v>
      </c>
      <c r="D20" s="32" t="s">
        <v>120</v>
      </c>
      <c r="E20" s="34">
        <v>1</v>
      </c>
      <c r="F20" s="35">
        <v>9.1999999999999998E-2</v>
      </c>
      <c r="G20" s="36">
        <v>11</v>
      </c>
      <c r="H20" s="36">
        <v>55.2</v>
      </c>
      <c r="I20" s="37"/>
      <c r="J20" s="34" t="str">
        <f t="shared" si="0"/>
        <v/>
      </c>
    </row>
    <row r="21" spans="1:10" x14ac:dyDescent="0.25">
      <c r="A21" s="32" t="s">
        <v>116</v>
      </c>
      <c r="B21" s="32" t="s">
        <v>103</v>
      </c>
      <c r="C21" s="32" t="s">
        <v>150</v>
      </c>
      <c r="D21" s="32" t="s">
        <v>118</v>
      </c>
      <c r="E21" s="34">
        <v>1</v>
      </c>
      <c r="F21" s="35">
        <v>1.6E-2</v>
      </c>
      <c r="G21" s="36">
        <v>4</v>
      </c>
      <c r="H21" s="36">
        <v>9.6</v>
      </c>
      <c r="I21" s="37"/>
      <c r="J21" s="34" t="str">
        <f t="shared" si="0"/>
        <v/>
      </c>
    </row>
    <row r="22" spans="1:10" x14ac:dyDescent="0.25">
      <c r="A22" s="32" t="s">
        <v>116</v>
      </c>
      <c r="B22" s="32" t="s">
        <v>103</v>
      </c>
      <c r="C22" s="32" t="s">
        <v>151</v>
      </c>
      <c r="D22" s="32" t="s">
        <v>118</v>
      </c>
      <c r="E22" s="34">
        <v>1</v>
      </c>
      <c r="F22" s="35">
        <v>3.9E-2</v>
      </c>
      <c r="G22" s="36">
        <v>6</v>
      </c>
      <c r="H22" s="36">
        <v>23.4</v>
      </c>
      <c r="I22" s="37"/>
      <c r="J22" s="34" t="str">
        <f t="shared" si="0"/>
        <v/>
      </c>
    </row>
    <row r="23" spans="1:10" x14ac:dyDescent="0.25">
      <c r="A23" s="32" t="s">
        <v>116</v>
      </c>
      <c r="B23" s="32" t="s">
        <v>103</v>
      </c>
      <c r="C23" s="32" t="s">
        <v>151</v>
      </c>
      <c r="D23" s="32" t="s">
        <v>119</v>
      </c>
      <c r="E23" s="34">
        <v>1</v>
      </c>
      <c r="F23" s="35">
        <v>0.08</v>
      </c>
      <c r="G23" s="36">
        <v>18.5</v>
      </c>
      <c r="H23" s="36">
        <v>48</v>
      </c>
      <c r="I23" s="37"/>
      <c r="J23" s="34" t="str">
        <f t="shared" si="0"/>
        <v/>
      </c>
    </row>
    <row r="24" spans="1:10" x14ac:dyDescent="0.25">
      <c r="A24" s="32" t="s">
        <v>116</v>
      </c>
      <c r="B24" s="32" t="s">
        <v>103</v>
      </c>
      <c r="C24" s="32" t="s">
        <v>151</v>
      </c>
      <c r="D24" s="32" t="s">
        <v>120</v>
      </c>
      <c r="E24" s="34">
        <v>1</v>
      </c>
      <c r="F24" s="35">
        <v>9.2999999999999999E-2</v>
      </c>
      <c r="G24" s="36">
        <v>24</v>
      </c>
      <c r="H24" s="36">
        <v>55.8</v>
      </c>
      <c r="I24" s="37"/>
      <c r="J24" s="34" t="str">
        <f t="shared" si="0"/>
        <v/>
      </c>
    </row>
    <row r="25" spans="1:10" x14ac:dyDescent="0.25">
      <c r="A25" s="32" t="s">
        <v>116</v>
      </c>
      <c r="B25" s="32" t="s">
        <v>103</v>
      </c>
      <c r="C25" s="32" t="s">
        <v>151</v>
      </c>
      <c r="D25" s="32" t="s">
        <v>121</v>
      </c>
      <c r="E25" s="34">
        <v>1</v>
      </c>
      <c r="F25" s="35">
        <v>0.251</v>
      </c>
      <c r="G25" s="36">
        <v>40</v>
      </c>
      <c r="H25" s="36">
        <v>150.6</v>
      </c>
      <c r="I25" s="37"/>
      <c r="J25" s="34" t="str">
        <f t="shared" si="0"/>
        <v/>
      </c>
    </row>
    <row r="26" spans="1:10" x14ac:dyDescent="0.25">
      <c r="A26" s="32" t="s">
        <v>116</v>
      </c>
      <c r="B26" s="32" t="s">
        <v>103</v>
      </c>
      <c r="C26" s="32" t="s">
        <v>147</v>
      </c>
      <c r="D26" s="32" t="s">
        <v>118</v>
      </c>
      <c r="E26" s="34">
        <v>1</v>
      </c>
      <c r="F26" s="35">
        <v>3.7999999999999999E-2</v>
      </c>
      <c r="G26" s="36">
        <v>10</v>
      </c>
      <c r="H26" s="36">
        <v>22.8</v>
      </c>
      <c r="I26" s="37"/>
      <c r="J26" s="34" t="str">
        <f t="shared" si="0"/>
        <v/>
      </c>
    </row>
    <row r="27" spans="1:10" x14ac:dyDescent="0.25">
      <c r="A27" s="32" t="s">
        <v>116</v>
      </c>
      <c r="B27" s="32" t="s">
        <v>103</v>
      </c>
      <c r="C27" s="32" t="s">
        <v>147</v>
      </c>
      <c r="D27" s="32" t="s">
        <v>121</v>
      </c>
      <c r="E27" s="34">
        <v>1</v>
      </c>
      <c r="F27" s="35">
        <v>0.53800000000000003</v>
      </c>
      <c r="G27" s="36">
        <v>170</v>
      </c>
      <c r="H27" s="36">
        <v>322.8</v>
      </c>
      <c r="I27" s="37"/>
      <c r="J27" s="34" t="str">
        <f t="shared" si="0"/>
        <v/>
      </c>
    </row>
    <row r="28" spans="1:10" x14ac:dyDescent="0.25">
      <c r="A28" s="32" t="s">
        <v>116</v>
      </c>
      <c r="B28" s="32" t="s">
        <v>103</v>
      </c>
      <c r="C28" s="32" t="s">
        <v>152</v>
      </c>
      <c r="D28" s="32" t="s">
        <v>123</v>
      </c>
      <c r="E28" s="34">
        <v>1</v>
      </c>
      <c r="F28" s="35">
        <v>0.02</v>
      </c>
      <c r="G28" s="36">
        <v>1960</v>
      </c>
      <c r="H28" s="36">
        <v>1960</v>
      </c>
      <c r="I28" s="37"/>
      <c r="J28" s="34" t="str">
        <f t="shared" si="0"/>
        <v/>
      </c>
    </row>
    <row r="29" spans="1:10" x14ac:dyDescent="0.25">
      <c r="A29" s="32" t="s">
        <v>116</v>
      </c>
      <c r="B29" s="32" t="s">
        <v>103</v>
      </c>
      <c r="C29" s="32" t="s">
        <v>153</v>
      </c>
      <c r="D29" s="32" t="s">
        <v>119</v>
      </c>
      <c r="E29" s="34">
        <v>2</v>
      </c>
      <c r="F29" s="35">
        <v>7.0000000000000007E-2</v>
      </c>
      <c r="G29" s="36">
        <v>12</v>
      </c>
      <c r="H29" s="36">
        <v>42</v>
      </c>
      <c r="I29" s="37"/>
      <c r="J29" s="34" t="str">
        <f t="shared" si="0"/>
        <v/>
      </c>
    </row>
    <row r="30" spans="1:10" x14ac:dyDescent="0.25">
      <c r="A30" s="32" t="s">
        <v>116</v>
      </c>
      <c r="B30" s="32" t="s">
        <v>103</v>
      </c>
      <c r="C30" s="32" t="s">
        <v>154</v>
      </c>
      <c r="D30" s="32" t="s">
        <v>118</v>
      </c>
      <c r="E30" s="34">
        <v>3</v>
      </c>
      <c r="F30" s="35">
        <v>1.9699999999999999E-2</v>
      </c>
      <c r="G30" s="36">
        <v>5</v>
      </c>
      <c r="H30" s="36">
        <v>12.9</v>
      </c>
      <c r="I30" s="37"/>
      <c r="J30" s="34" t="str">
        <f t="shared" si="0"/>
        <v/>
      </c>
    </row>
    <row r="31" spans="1:10" x14ac:dyDescent="0.25">
      <c r="A31" s="32" t="s">
        <v>116</v>
      </c>
      <c r="B31" s="32" t="s">
        <v>103</v>
      </c>
      <c r="C31" s="32" t="s">
        <v>154</v>
      </c>
      <c r="D31" s="32" t="s">
        <v>119</v>
      </c>
      <c r="E31" s="34">
        <v>2</v>
      </c>
      <c r="F31" s="35">
        <v>7.0999999999999994E-2</v>
      </c>
      <c r="G31" s="36">
        <v>9</v>
      </c>
      <c r="H31" s="36">
        <v>42.6</v>
      </c>
      <c r="I31" s="37"/>
      <c r="J31" s="34" t="str">
        <f t="shared" si="0"/>
        <v/>
      </c>
    </row>
    <row r="32" spans="1:10" x14ac:dyDescent="0.25">
      <c r="A32" s="32" t="s">
        <v>116</v>
      </c>
      <c r="B32" s="32" t="s">
        <v>103</v>
      </c>
      <c r="C32" s="32" t="s">
        <v>154</v>
      </c>
      <c r="D32" s="32" t="s">
        <v>120</v>
      </c>
      <c r="E32" s="34">
        <v>1</v>
      </c>
      <c r="F32" s="35">
        <v>0.105</v>
      </c>
      <c r="G32" s="36">
        <v>13</v>
      </c>
      <c r="H32" s="36">
        <v>63</v>
      </c>
      <c r="I32" s="37"/>
      <c r="J32" s="34" t="str">
        <f t="shared" si="0"/>
        <v/>
      </c>
    </row>
    <row r="33" spans="1:10" x14ac:dyDescent="0.25">
      <c r="A33" s="32" t="s">
        <v>116</v>
      </c>
      <c r="B33" s="32" t="s">
        <v>103</v>
      </c>
      <c r="C33" s="32" t="s">
        <v>154</v>
      </c>
      <c r="D33" s="32" t="s">
        <v>121</v>
      </c>
      <c r="E33" s="34">
        <v>1</v>
      </c>
      <c r="F33" s="35">
        <v>0.39200000000000002</v>
      </c>
      <c r="G33" s="36">
        <v>50</v>
      </c>
      <c r="H33" s="36">
        <v>235.2</v>
      </c>
      <c r="I33" s="37"/>
      <c r="J33" s="34" t="str">
        <f t="shared" si="0"/>
        <v/>
      </c>
    </row>
    <row r="34" spans="1:10" x14ac:dyDescent="0.25">
      <c r="A34" s="32" t="s">
        <v>116</v>
      </c>
      <c r="B34" s="32" t="s">
        <v>103</v>
      </c>
      <c r="C34" s="32" t="s">
        <v>154</v>
      </c>
      <c r="D34" s="32" t="s">
        <v>122</v>
      </c>
      <c r="E34" s="34">
        <v>1</v>
      </c>
      <c r="F34" s="35">
        <v>0.92400000000000004</v>
      </c>
      <c r="G34" s="36">
        <v>175</v>
      </c>
      <c r="H34" s="36">
        <v>554.4</v>
      </c>
      <c r="I34" s="37"/>
      <c r="J34" s="34" t="str">
        <f t="shared" si="0"/>
        <v/>
      </c>
    </row>
    <row r="35" spans="1:10" x14ac:dyDescent="0.25">
      <c r="A35" s="32" t="s">
        <v>116</v>
      </c>
      <c r="B35" s="32" t="s">
        <v>103</v>
      </c>
      <c r="C35" s="32" t="s">
        <v>154</v>
      </c>
      <c r="D35" s="32" t="s">
        <v>123</v>
      </c>
      <c r="E35" s="34">
        <v>1</v>
      </c>
      <c r="F35" s="35">
        <v>1.17</v>
      </c>
      <c r="G35" s="36">
        <v>1036</v>
      </c>
      <c r="H35" s="36">
        <v>1036</v>
      </c>
      <c r="I35" s="37"/>
      <c r="J35" s="34" t="str">
        <f t="shared" si="0"/>
        <v/>
      </c>
    </row>
    <row r="36" spans="1:10" x14ac:dyDescent="0.25">
      <c r="A36" s="32" t="s">
        <v>116</v>
      </c>
      <c r="B36" s="32" t="s">
        <v>103</v>
      </c>
      <c r="C36" s="32" t="s">
        <v>154</v>
      </c>
      <c r="D36" s="32" t="s">
        <v>125</v>
      </c>
      <c r="E36" s="34">
        <v>1</v>
      </c>
      <c r="F36" s="35">
        <v>11.7</v>
      </c>
      <c r="G36" s="36">
        <v>1036</v>
      </c>
      <c r="H36" s="36">
        <v>7020</v>
      </c>
      <c r="I36" s="37"/>
      <c r="J36" s="34" t="str">
        <f t="shared" si="0"/>
        <v/>
      </c>
    </row>
    <row r="37" spans="1:10" x14ac:dyDescent="0.25">
      <c r="A37" s="32" t="s">
        <v>116</v>
      </c>
      <c r="B37" s="32" t="s">
        <v>103</v>
      </c>
      <c r="C37" s="32" t="s">
        <v>155</v>
      </c>
      <c r="D37" s="32" t="s">
        <v>118</v>
      </c>
      <c r="E37" s="34">
        <v>1</v>
      </c>
      <c r="F37" s="35">
        <v>4.1000000000000002E-2</v>
      </c>
      <c r="G37" s="36">
        <v>10</v>
      </c>
      <c r="H37" s="36">
        <v>24.6</v>
      </c>
      <c r="I37" s="37"/>
      <c r="J37" s="34" t="str">
        <f t="shared" si="0"/>
        <v/>
      </c>
    </row>
    <row r="38" spans="1:10" x14ac:dyDescent="0.25">
      <c r="A38" s="32" t="s">
        <v>116</v>
      </c>
      <c r="B38" s="32" t="s">
        <v>103</v>
      </c>
      <c r="C38" s="32" t="s">
        <v>155</v>
      </c>
      <c r="D38" s="32" t="s">
        <v>120</v>
      </c>
      <c r="E38" s="34">
        <v>1</v>
      </c>
      <c r="F38" s="35">
        <v>9.6000000000000002E-2</v>
      </c>
      <c r="G38" s="36">
        <v>21.6</v>
      </c>
      <c r="H38" s="36">
        <v>57.6</v>
      </c>
      <c r="I38" s="37"/>
      <c r="J38" s="34" t="str">
        <f t="shared" si="0"/>
        <v/>
      </c>
    </row>
    <row r="39" spans="1:10" x14ac:dyDescent="0.25">
      <c r="A39" s="32" t="s">
        <v>116</v>
      </c>
      <c r="B39" s="32" t="s">
        <v>103</v>
      </c>
      <c r="C39" s="32" t="s">
        <v>156</v>
      </c>
      <c r="D39" s="32" t="s">
        <v>118</v>
      </c>
      <c r="E39" s="34">
        <v>2</v>
      </c>
      <c r="F39" s="35">
        <v>3.5999999999999997E-2</v>
      </c>
      <c r="G39" s="36">
        <v>7.5</v>
      </c>
      <c r="H39" s="36">
        <v>21.6</v>
      </c>
      <c r="I39" s="37"/>
      <c r="J39" s="34" t="str">
        <f t="shared" si="0"/>
        <v/>
      </c>
    </row>
    <row r="40" spans="1:10" x14ac:dyDescent="0.25">
      <c r="A40" s="32" t="s">
        <v>116</v>
      </c>
      <c r="B40" s="32" t="s">
        <v>103</v>
      </c>
      <c r="C40" s="32" t="s">
        <v>157</v>
      </c>
      <c r="D40" s="32" t="s">
        <v>118</v>
      </c>
      <c r="E40" s="34">
        <v>4</v>
      </c>
      <c r="F40" s="35">
        <v>1.9800000000000002E-2</v>
      </c>
      <c r="G40" s="36">
        <v>3.1</v>
      </c>
      <c r="H40" s="36">
        <v>12</v>
      </c>
      <c r="I40" s="37"/>
      <c r="J40" s="34" t="str">
        <f t="shared" si="0"/>
        <v/>
      </c>
    </row>
    <row r="41" spans="1:10" x14ac:dyDescent="0.25">
      <c r="A41" s="32" t="s">
        <v>116</v>
      </c>
      <c r="B41" s="32" t="s">
        <v>103</v>
      </c>
      <c r="C41" s="32" t="s">
        <v>157</v>
      </c>
      <c r="D41" s="32" t="s">
        <v>119</v>
      </c>
      <c r="E41" s="34">
        <v>2</v>
      </c>
      <c r="F41" s="35">
        <v>4.8000000000000001E-2</v>
      </c>
      <c r="G41" s="36">
        <v>10.8</v>
      </c>
      <c r="H41" s="36">
        <v>28.8</v>
      </c>
      <c r="I41" s="37"/>
      <c r="J41" s="34" t="str">
        <f t="shared" si="0"/>
        <v/>
      </c>
    </row>
    <row r="42" spans="1:10" x14ac:dyDescent="0.25">
      <c r="A42" s="32" t="s">
        <v>116</v>
      </c>
      <c r="B42" s="32" t="s">
        <v>103</v>
      </c>
      <c r="C42" s="32" t="s">
        <v>157</v>
      </c>
      <c r="D42" s="32" t="s">
        <v>120</v>
      </c>
      <c r="E42" s="34">
        <v>3</v>
      </c>
      <c r="F42" s="35">
        <v>0.1447</v>
      </c>
      <c r="G42" s="36">
        <v>31.6</v>
      </c>
      <c r="H42" s="36">
        <v>86.8</v>
      </c>
      <c r="I42" s="37"/>
      <c r="J42" s="34" t="str">
        <f t="shared" si="0"/>
        <v/>
      </c>
    </row>
    <row r="43" spans="1:10" x14ac:dyDescent="0.25">
      <c r="A43" s="32" t="s">
        <v>116</v>
      </c>
      <c r="B43" s="32" t="s">
        <v>103</v>
      </c>
      <c r="C43" s="32" t="s">
        <v>157</v>
      </c>
      <c r="D43" s="32" t="s">
        <v>121</v>
      </c>
      <c r="E43" s="34">
        <v>1</v>
      </c>
      <c r="F43" s="35">
        <v>0.53800000000000003</v>
      </c>
      <c r="G43" s="36">
        <v>110</v>
      </c>
      <c r="H43" s="36">
        <v>322.8</v>
      </c>
      <c r="I43" s="37"/>
      <c r="J43" s="34" t="str">
        <f t="shared" si="0"/>
        <v/>
      </c>
    </row>
    <row r="44" spans="1:10" x14ac:dyDescent="0.25">
      <c r="A44" s="32" t="s">
        <v>116</v>
      </c>
      <c r="B44" s="32" t="s">
        <v>103</v>
      </c>
      <c r="C44" s="32" t="s">
        <v>157</v>
      </c>
      <c r="D44" s="32" t="s">
        <v>124</v>
      </c>
      <c r="E44" s="34">
        <v>1</v>
      </c>
      <c r="F44" s="35">
        <v>6.9939999999999998</v>
      </c>
      <c r="G44" s="36">
        <v>800</v>
      </c>
      <c r="H44" s="36">
        <v>4196.3999999999996</v>
      </c>
      <c r="I44" s="37"/>
      <c r="J44" s="34" t="str">
        <f t="shared" si="0"/>
        <v/>
      </c>
    </row>
    <row r="45" spans="1:10" x14ac:dyDescent="0.25">
      <c r="A45" s="32" t="s">
        <v>116</v>
      </c>
      <c r="B45" s="32" t="s">
        <v>103</v>
      </c>
      <c r="C45" s="32" t="s">
        <v>108</v>
      </c>
      <c r="D45" s="32" t="s">
        <v>119</v>
      </c>
      <c r="E45" s="34">
        <v>1</v>
      </c>
      <c r="F45" s="35">
        <v>8.2000000000000003E-2</v>
      </c>
      <c r="G45" s="36">
        <v>17</v>
      </c>
      <c r="H45" s="36">
        <v>49.2</v>
      </c>
      <c r="I45" s="37"/>
      <c r="J45" s="34" t="str">
        <f t="shared" si="0"/>
        <v/>
      </c>
    </row>
    <row r="46" spans="1:10" x14ac:dyDescent="0.25">
      <c r="A46" s="32" t="s">
        <v>116</v>
      </c>
      <c r="B46" s="32" t="s">
        <v>103</v>
      </c>
      <c r="C46" s="32" t="s">
        <v>107</v>
      </c>
      <c r="D46" s="32" t="s">
        <v>119</v>
      </c>
      <c r="E46" s="34">
        <v>1</v>
      </c>
      <c r="F46" s="35">
        <v>0.08</v>
      </c>
      <c r="G46" s="36">
        <v>19</v>
      </c>
      <c r="H46" s="36">
        <v>48</v>
      </c>
      <c r="I46" s="37"/>
      <c r="J46" s="34" t="str">
        <f t="shared" si="0"/>
        <v/>
      </c>
    </row>
    <row r="47" spans="1:10" x14ac:dyDescent="0.25">
      <c r="A47" s="32" t="s">
        <v>116</v>
      </c>
      <c r="B47" s="32" t="s">
        <v>103</v>
      </c>
      <c r="C47" s="32" t="s">
        <v>107</v>
      </c>
      <c r="D47" s="32" t="s">
        <v>120</v>
      </c>
      <c r="E47" s="34">
        <v>2</v>
      </c>
      <c r="F47" s="35">
        <v>0.10150000000000001</v>
      </c>
      <c r="G47" s="36">
        <v>15</v>
      </c>
      <c r="H47" s="36">
        <v>60.9</v>
      </c>
      <c r="I47" s="37"/>
      <c r="J47" s="34" t="str">
        <f t="shared" si="0"/>
        <v/>
      </c>
    </row>
    <row r="48" spans="1:10" x14ac:dyDescent="0.25">
      <c r="A48" s="32" t="s">
        <v>116</v>
      </c>
      <c r="B48" s="32" t="s">
        <v>155</v>
      </c>
      <c r="C48" s="32" t="s">
        <v>148</v>
      </c>
      <c r="D48" s="32" t="s">
        <v>120</v>
      </c>
      <c r="E48" s="34">
        <v>1</v>
      </c>
      <c r="F48" s="35">
        <v>0.182</v>
      </c>
      <c r="G48" s="36">
        <v>54</v>
      </c>
      <c r="H48" s="36">
        <v>109.2</v>
      </c>
      <c r="I48" s="37"/>
      <c r="J48" s="34" t="str">
        <f t="shared" si="0"/>
        <v/>
      </c>
    </row>
    <row r="49" spans="1:10" x14ac:dyDescent="0.25">
      <c r="A49" s="32" t="s">
        <v>116</v>
      </c>
      <c r="B49" s="32" t="s">
        <v>155</v>
      </c>
      <c r="C49" s="32" t="s">
        <v>148</v>
      </c>
      <c r="D49" s="32" t="s">
        <v>121</v>
      </c>
      <c r="E49" s="34">
        <v>1</v>
      </c>
      <c r="F49" s="35">
        <v>0.61</v>
      </c>
      <c r="G49" s="36">
        <v>63</v>
      </c>
      <c r="H49" s="36">
        <v>366</v>
      </c>
      <c r="I49" s="37"/>
      <c r="J49" s="34" t="str">
        <f t="shared" si="0"/>
        <v/>
      </c>
    </row>
    <row r="50" spans="1:10" x14ac:dyDescent="0.25">
      <c r="A50" s="32" t="s">
        <v>116</v>
      </c>
      <c r="B50" s="32" t="s">
        <v>156</v>
      </c>
      <c r="C50" s="32" t="s">
        <v>155</v>
      </c>
      <c r="D50" s="32" t="s">
        <v>121</v>
      </c>
      <c r="E50" s="34">
        <v>1</v>
      </c>
      <c r="F50" s="35">
        <v>0.38200000000000001</v>
      </c>
      <c r="G50" s="36">
        <v>117</v>
      </c>
      <c r="H50" s="36">
        <v>229.2</v>
      </c>
      <c r="I50" s="37"/>
      <c r="J50" s="34" t="str">
        <f t="shared" si="0"/>
        <v/>
      </c>
    </row>
    <row r="51" spans="1:10" x14ac:dyDescent="0.25">
      <c r="A51" s="32" t="s">
        <v>116</v>
      </c>
      <c r="B51" s="32" t="s">
        <v>108</v>
      </c>
      <c r="C51" s="32" t="s">
        <v>103</v>
      </c>
      <c r="D51" s="32" t="s">
        <v>122</v>
      </c>
      <c r="E51" s="34">
        <v>1</v>
      </c>
      <c r="F51" s="35">
        <v>0.93700000000000006</v>
      </c>
      <c r="G51" s="36">
        <v>101</v>
      </c>
      <c r="H51" s="36">
        <v>562.20000000000005</v>
      </c>
      <c r="I51" s="37"/>
      <c r="J51" s="34" t="str">
        <f t="shared" si="0"/>
        <v/>
      </c>
    </row>
    <row r="52" spans="1:10" x14ac:dyDescent="0.25">
      <c r="A52" s="38" t="s">
        <v>132</v>
      </c>
      <c r="B52" s="38"/>
      <c r="C52" s="38"/>
      <c r="D52" s="38"/>
      <c r="E52" s="39">
        <f>SUM(E8:E51)</f>
        <v>67</v>
      </c>
      <c r="F52" s="38"/>
      <c r="G52" s="38"/>
      <c r="H52" s="38"/>
      <c r="I52" s="38"/>
      <c r="J52" s="39">
        <f>SUM(J8:J51)</f>
        <v>0</v>
      </c>
    </row>
    <row r="54" spans="1:10" x14ac:dyDescent="0.25">
      <c r="A54" s="31" t="s">
        <v>133</v>
      </c>
      <c r="B54" s="16"/>
      <c r="C54" s="16"/>
      <c r="D54" s="16"/>
      <c r="E54" s="16"/>
      <c r="F54" s="16"/>
      <c r="G54" s="16"/>
      <c r="H54" s="16"/>
      <c r="I54" s="16"/>
      <c r="J54" s="16"/>
    </row>
    <row r="55" spans="1:10" x14ac:dyDescent="0.25">
      <c r="A55" s="32" t="s">
        <v>133</v>
      </c>
      <c r="B55" s="32" t="s">
        <v>147</v>
      </c>
      <c r="C55" s="32" t="s">
        <v>103</v>
      </c>
      <c r="D55" s="32" t="s">
        <v>125</v>
      </c>
      <c r="E55" s="34">
        <v>1</v>
      </c>
      <c r="F55" s="35">
        <v>17.885000000000002</v>
      </c>
      <c r="G55" s="36">
        <v>1480</v>
      </c>
      <c r="H55" s="36">
        <v>10731</v>
      </c>
      <c r="I55" s="37"/>
      <c r="J55" s="34" t="str">
        <f>IF(ISNUMBER(I55),E55*I55,"")</f>
        <v/>
      </c>
    </row>
    <row r="56" spans="1:10" x14ac:dyDescent="0.25">
      <c r="A56" s="32" t="s">
        <v>133</v>
      </c>
      <c r="B56" s="32" t="s">
        <v>103</v>
      </c>
      <c r="C56" s="32" t="s">
        <v>103</v>
      </c>
      <c r="D56" s="32" t="s">
        <v>118</v>
      </c>
      <c r="E56" s="34">
        <v>1</v>
      </c>
      <c r="F56" s="35">
        <v>3.5000000000000003E-2</v>
      </c>
      <c r="G56" s="36">
        <v>8</v>
      </c>
      <c r="H56" s="36">
        <v>21</v>
      </c>
      <c r="I56" s="37"/>
      <c r="J56" s="34" t="str">
        <f>IF(ISNUMBER(I56),E56*I56,"")</f>
        <v/>
      </c>
    </row>
    <row r="57" spans="1:10" x14ac:dyDescent="0.25">
      <c r="A57" s="38" t="s">
        <v>134</v>
      </c>
      <c r="B57" s="38"/>
      <c r="C57" s="38"/>
      <c r="D57" s="38"/>
      <c r="E57" s="39">
        <f>SUM(E55:E56)</f>
        <v>2</v>
      </c>
      <c r="F57" s="38"/>
      <c r="G57" s="38"/>
      <c r="H57" s="38"/>
      <c r="I57" s="38"/>
      <c r="J57" s="39">
        <f>SUM(J55:J56)</f>
        <v>0</v>
      </c>
    </row>
    <row r="59" spans="1:10" x14ac:dyDescent="0.25">
      <c r="A59" s="2" t="s">
        <v>158</v>
      </c>
    </row>
  </sheetData>
  <sheetProtection password="A77B" sheet="1" objects="1" scenarios="1" formatCells="0" sort="0" autoFilter="0"/>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0"/>
  <sheetViews>
    <sheetView zoomScaleNormal="100" workbookViewId="0">
      <pane xSplit="4" ySplit="6" topLeftCell="E7" activePane="bottomRight" state="frozen"/>
      <selection pane="topRight" activeCell="E1" sqref="E1"/>
      <selection pane="bottomLeft" activeCell="A7" sqref="A7"/>
      <selection pane="bottomRight"/>
    </sheetView>
  </sheetViews>
  <sheetFormatPr defaultColWidth="8.7109375" defaultRowHeight="15" x14ac:dyDescent="0.25"/>
  <cols>
    <col min="1" max="1" width="30" customWidth="1"/>
    <col min="2" max="3" width="18" customWidth="1"/>
    <col min="4" max="4" width="20" customWidth="1"/>
    <col min="5" max="5" width="10" customWidth="1"/>
    <col min="6" max="6" width="13" customWidth="1"/>
    <col min="7" max="7" width="11" customWidth="1"/>
    <col min="8" max="8" width="13" customWidth="1"/>
    <col min="9" max="9" width="16" customWidth="1"/>
    <col min="10" max="10" width="15" customWidth="1"/>
  </cols>
  <sheetData>
    <row r="1" spans="1:10" ht="19.5" x14ac:dyDescent="0.3">
      <c r="A1" s="1" t="s">
        <v>159</v>
      </c>
    </row>
    <row r="2" spans="1:10" x14ac:dyDescent="0.25">
      <c r="A2" s="2" t="s">
        <v>160</v>
      </c>
    </row>
    <row r="4" spans="1:10" x14ac:dyDescent="0.25">
      <c r="A4" s="2" t="s">
        <v>142</v>
      </c>
    </row>
    <row r="6" spans="1:10" ht="42" customHeight="1" x14ac:dyDescent="0.25">
      <c r="A6" s="30" t="s">
        <v>89</v>
      </c>
      <c r="B6" s="30" t="s">
        <v>143</v>
      </c>
      <c r="C6" s="30" t="s">
        <v>144</v>
      </c>
      <c r="D6" s="30" t="s">
        <v>92</v>
      </c>
      <c r="E6" s="30" t="s">
        <v>93</v>
      </c>
      <c r="F6" s="30" t="s">
        <v>94</v>
      </c>
      <c r="G6" s="30" t="s">
        <v>95</v>
      </c>
      <c r="H6" s="30" t="s">
        <v>96</v>
      </c>
      <c r="I6" s="30" t="s">
        <v>53</v>
      </c>
      <c r="J6" s="30" t="s">
        <v>54</v>
      </c>
    </row>
    <row r="7" spans="1:10" x14ac:dyDescent="0.25">
      <c r="A7" s="31" t="s">
        <v>97</v>
      </c>
      <c r="B7" s="16"/>
      <c r="C7" s="16"/>
      <c r="D7" s="16"/>
      <c r="E7" s="16"/>
      <c r="F7" s="16"/>
      <c r="G7" s="16"/>
      <c r="H7" s="16"/>
      <c r="I7" s="16"/>
      <c r="J7" s="16"/>
    </row>
    <row r="8" spans="1:10" x14ac:dyDescent="0.25">
      <c r="A8" s="32" t="s">
        <v>97</v>
      </c>
      <c r="B8" s="32" t="s">
        <v>148</v>
      </c>
      <c r="C8" s="32" t="s">
        <v>151</v>
      </c>
      <c r="D8" s="32" t="s">
        <v>100</v>
      </c>
      <c r="E8" s="34">
        <v>1</v>
      </c>
      <c r="F8" s="35">
        <v>4.1000000000000002E-2</v>
      </c>
      <c r="G8" s="36">
        <v>18.5</v>
      </c>
      <c r="H8" s="36">
        <v>18.5</v>
      </c>
      <c r="I8" s="37"/>
      <c r="J8" s="34" t="str">
        <f t="shared" ref="J8:J31" si="0">IF(ISNUMBER(I8),E8*I8,"")</f>
        <v/>
      </c>
    </row>
    <row r="9" spans="1:10" x14ac:dyDescent="0.25">
      <c r="A9" s="32" t="s">
        <v>97</v>
      </c>
      <c r="B9" s="32" t="s">
        <v>148</v>
      </c>
      <c r="C9" s="32" t="s">
        <v>103</v>
      </c>
      <c r="D9" s="32" t="s">
        <v>56</v>
      </c>
      <c r="E9" s="34">
        <v>1</v>
      </c>
      <c r="F9" s="35">
        <v>6.0000000000000001E-3</v>
      </c>
      <c r="G9" s="36">
        <v>0.6</v>
      </c>
      <c r="H9" s="36">
        <v>1</v>
      </c>
      <c r="I9" s="37"/>
      <c r="J9" s="34" t="str">
        <f t="shared" si="0"/>
        <v/>
      </c>
    </row>
    <row r="10" spans="1:10" x14ac:dyDescent="0.25">
      <c r="A10" s="32" t="s">
        <v>97</v>
      </c>
      <c r="B10" s="32" t="s">
        <v>148</v>
      </c>
      <c r="C10" s="32" t="s">
        <v>103</v>
      </c>
      <c r="D10" s="32" t="s">
        <v>99</v>
      </c>
      <c r="E10" s="34">
        <v>1</v>
      </c>
      <c r="F10" s="35">
        <v>0.05</v>
      </c>
      <c r="G10" s="36">
        <v>4</v>
      </c>
      <c r="H10" s="36">
        <v>8.4</v>
      </c>
      <c r="I10" s="37"/>
      <c r="J10" s="34" t="str">
        <f t="shared" si="0"/>
        <v/>
      </c>
    </row>
    <row r="11" spans="1:10" x14ac:dyDescent="0.25">
      <c r="A11" s="32" t="s">
        <v>97</v>
      </c>
      <c r="B11" s="32" t="s">
        <v>148</v>
      </c>
      <c r="C11" s="32" t="s">
        <v>156</v>
      </c>
      <c r="D11" s="32" t="s">
        <v>56</v>
      </c>
      <c r="E11" s="34">
        <v>2</v>
      </c>
      <c r="F11" s="35">
        <v>1.6E-2</v>
      </c>
      <c r="G11" s="36">
        <v>2.8</v>
      </c>
      <c r="H11" s="36">
        <v>4</v>
      </c>
      <c r="I11" s="37"/>
      <c r="J11" s="34" t="str">
        <f t="shared" si="0"/>
        <v/>
      </c>
    </row>
    <row r="12" spans="1:10" x14ac:dyDescent="0.25">
      <c r="A12" s="32" t="s">
        <v>97</v>
      </c>
      <c r="B12" s="32" t="s">
        <v>147</v>
      </c>
      <c r="C12" s="32" t="s">
        <v>153</v>
      </c>
      <c r="D12" s="32" t="s">
        <v>99</v>
      </c>
      <c r="E12" s="34">
        <v>1</v>
      </c>
      <c r="F12" s="35">
        <v>2.5999999999999999E-2</v>
      </c>
      <c r="G12" s="36">
        <v>6</v>
      </c>
      <c r="H12" s="36">
        <v>6</v>
      </c>
      <c r="I12" s="37"/>
      <c r="J12" s="34" t="str">
        <f t="shared" si="0"/>
        <v/>
      </c>
    </row>
    <row r="13" spans="1:10" x14ac:dyDescent="0.25">
      <c r="A13" s="32" t="s">
        <v>97</v>
      </c>
      <c r="B13" s="32" t="s">
        <v>103</v>
      </c>
      <c r="C13" s="32" t="s">
        <v>148</v>
      </c>
      <c r="D13" s="32" t="s">
        <v>56</v>
      </c>
      <c r="E13" s="34">
        <v>1</v>
      </c>
      <c r="F13" s="35">
        <v>1E-3</v>
      </c>
      <c r="G13" s="36">
        <v>1</v>
      </c>
      <c r="H13" s="36">
        <v>1</v>
      </c>
      <c r="I13" s="37"/>
      <c r="J13" s="34" t="str">
        <f t="shared" si="0"/>
        <v/>
      </c>
    </row>
    <row r="14" spans="1:10" x14ac:dyDescent="0.25">
      <c r="A14" s="32" t="s">
        <v>97</v>
      </c>
      <c r="B14" s="32" t="s">
        <v>103</v>
      </c>
      <c r="C14" s="32" t="s">
        <v>146</v>
      </c>
      <c r="D14" s="32" t="s">
        <v>56</v>
      </c>
      <c r="E14" s="34">
        <v>1</v>
      </c>
      <c r="F14" s="35">
        <v>1E-3</v>
      </c>
      <c r="G14" s="36">
        <v>1</v>
      </c>
      <c r="H14" s="36">
        <v>1</v>
      </c>
      <c r="I14" s="37"/>
      <c r="J14" s="34" t="str">
        <f t="shared" si="0"/>
        <v/>
      </c>
    </row>
    <row r="15" spans="1:10" x14ac:dyDescent="0.25">
      <c r="A15" s="32" t="s">
        <v>97</v>
      </c>
      <c r="B15" s="32" t="s">
        <v>103</v>
      </c>
      <c r="C15" s="32" t="s">
        <v>161</v>
      </c>
      <c r="D15" s="32" t="s">
        <v>56</v>
      </c>
      <c r="E15" s="34">
        <v>1</v>
      </c>
      <c r="F15" s="35">
        <v>2.1000000000000001E-2</v>
      </c>
      <c r="G15" s="36">
        <v>3</v>
      </c>
      <c r="H15" s="36">
        <v>3.5</v>
      </c>
      <c r="I15" s="37"/>
      <c r="J15" s="34" t="str">
        <f t="shared" si="0"/>
        <v/>
      </c>
    </row>
    <row r="16" spans="1:10" x14ac:dyDescent="0.25">
      <c r="A16" s="32" t="s">
        <v>97</v>
      </c>
      <c r="B16" s="32" t="s">
        <v>103</v>
      </c>
      <c r="C16" s="32" t="s">
        <v>161</v>
      </c>
      <c r="D16" s="32" t="s">
        <v>99</v>
      </c>
      <c r="E16" s="34">
        <v>1</v>
      </c>
      <c r="F16" s="35">
        <v>3.1E-2</v>
      </c>
      <c r="G16" s="36">
        <v>4.2</v>
      </c>
      <c r="H16" s="36">
        <v>5.2</v>
      </c>
      <c r="I16" s="37"/>
      <c r="J16" s="34" t="str">
        <f t="shared" si="0"/>
        <v/>
      </c>
    </row>
    <row r="17" spans="1:10" x14ac:dyDescent="0.25">
      <c r="A17" s="32" t="s">
        <v>97</v>
      </c>
      <c r="B17" s="32" t="s">
        <v>103</v>
      </c>
      <c r="C17" s="32" t="s">
        <v>161</v>
      </c>
      <c r="D17" s="32" t="s">
        <v>100</v>
      </c>
      <c r="E17" s="34">
        <v>1</v>
      </c>
      <c r="F17" s="35">
        <v>0.156</v>
      </c>
      <c r="G17" s="36">
        <v>30</v>
      </c>
      <c r="H17" s="36">
        <v>30</v>
      </c>
      <c r="I17" s="37"/>
      <c r="J17" s="34" t="str">
        <f t="shared" si="0"/>
        <v/>
      </c>
    </row>
    <row r="18" spans="1:10" x14ac:dyDescent="0.25">
      <c r="A18" s="32" t="s">
        <v>97</v>
      </c>
      <c r="B18" s="32" t="s">
        <v>103</v>
      </c>
      <c r="C18" s="32" t="s">
        <v>150</v>
      </c>
      <c r="D18" s="32" t="s">
        <v>56</v>
      </c>
      <c r="E18" s="34">
        <v>1</v>
      </c>
      <c r="F18" s="35">
        <v>1E-3</v>
      </c>
      <c r="G18" s="36">
        <v>1</v>
      </c>
      <c r="H18" s="36">
        <v>1</v>
      </c>
      <c r="I18" s="37"/>
      <c r="J18" s="34" t="str">
        <f t="shared" si="0"/>
        <v/>
      </c>
    </row>
    <row r="19" spans="1:10" x14ac:dyDescent="0.25">
      <c r="A19" s="32" t="s">
        <v>97</v>
      </c>
      <c r="B19" s="32" t="s">
        <v>103</v>
      </c>
      <c r="C19" s="32" t="s">
        <v>150</v>
      </c>
      <c r="D19" s="32" t="s">
        <v>100</v>
      </c>
      <c r="E19" s="34">
        <v>1</v>
      </c>
      <c r="F19" s="35">
        <v>0.21199999999999999</v>
      </c>
      <c r="G19" s="36">
        <v>33.5</v>
      </c>
      <c r="H19" s="36">
        <v>35.4</v>
      </c>
      <c r="I19" s="37"/>
      <c r="J19" s="34" t="str">
        <f t="shared" si="0"/>
        <v/>
      </c>
    </row>
    <row r="20" spans="1:10" x14ac:dyDescent="0.25">
      <c r="A20" s="32" t="s">
        <v>97</v>
      </c>
      <c r="B20" s="32" t="s">
        <v>103</v>
      </c>
      <c r="C20" s="32" t="s">
        <v>147</v>
      </c>
      <c r="D20" s="32" t="s">
        <v>56</v>
      </c>
      <c r="E20" s="34">
        <v>1</v>
      </c>
      <c r="F20" s="35">
        <v>8.0000000000000002E-3</v>
      </c>
      <c r="G20" s="36">
        <v>1</v>
      </c>
      <c r="H20" s="36">
        <v>1.3</v>
      </c>
      <c r="I20" s="37"/>
      <c r="J20" s="34" t="str">
        <f t="shared" si="0"/>
        <v/>
      </c>
    </row>
    <row r="21" spans="1:10" x14ac:dyDescent="0.25">
      <c r="A21" s="32" t="s">
        <v>97</v>
      </c>
      <c r="B21" s="32" t="s">
        <v>103</v>
      </c>
      <c r="C21" s="32" t="s">
        <v>103</v>
      </c>
      <c r="D21" s="32" t="s">
        <v>99</v>
      </c>
      <c r="E21" s="34">
        <v>1</v>
      </c>
      <c r="F21" s="35">
        <v>5.2999999999999999E-2</v>
      </c>
      <c r="G21" s="36">
        <v>6.5</v>
      </c>
      <c r="H21" s="36">
        <v>8.9</v>
      </c>
      <c r="I21" s="37"/>
      <c r="J21" s="34" t="str">
        <f t="shared" si="0"/>
        <v/>
      </c>
    </row>
    <row r="22" spans="1:10" x14ac:dyDescent="0.25">
      <c r="A22" s="32" t="s">
        <v>97</v>
      </c>
      <c r="B22" s="32" t="s">
        <v>103</v>
      </c>
      <c r="C22" s="32" t="s">
        <v>154</v>
      </c>
      <c r="D22" s="32" t="s">
        <v>56</v>
      </c>
      <c r="E22" s="34">
        <v>2</v>
      </c>
      <c r="F22" s="35">
        <v>1E-3</v>
      </c>
      <c r="G22" s="36">
        <v>1</v>
      </c>
      <c r="H22" s="36">
        <v>1</v>
      </c>
      <c r="I22" s="37"/>
      <c r="J22" s="34" t="str">
        <f t="shared" si="0"/>
        <v/>
      </c>
    </row>
    <row r="23" spans="1:10" x14ac:dyDescent="0.25">
      <c r="A23" s="32" t="s">
        <v>97</v>
      </c>
      <c r="B23" s="32" t="s">
        <v>103</v>
      </c>
      <c r="C23" s="32" t="s">
        <v>155</v>
      </c>
      <c r="D23" s="32" t="s">
        <v>56</v>
      </c>
      <c r="E23" s="34">
        <v>1</v>
      </c>
      <c r="F23" s="35">
        <v>1.0999999999999999E-2</v>
      </c>
      <c r="G23" s="36">
        <v>1.5</v>
      </c>
      <c r="H23" s="36">
        <v>1.8</v>
      </c>
      <c r="I23" s="37"/>
      <c r="J23" s="34" t="str">
        <f t="shared" si="0"/>
        <v/>
      </c>
    </row>
    <row r="24" spans="1:10" x14ac:dyDescent="0.25">
      <c r="A24" s="32" t="s">
        <v>97</v>
      </c>
      <c r="B24" s="32" t="s">
        <v>103</v>
      </c>
      <c r="C24" s="32" t="s">
        <v>156</v>
      </c>
      <c r="D24" s="32" t="s">
        <v>56</v>
      </c>
      <c r="E24" s="34">
        <v>1</v>
      </c>
      <c r="F24" s="35">
        <v>5.0000000000000001E-3</v>
      </c>
      <c r="G24" s="36">
        <v>0.8</v>
      </c>
      <c r="H24" s="36">
        <v>0.8</v>
      </c>
      <c r="I24" s="37"/>
      <c r="J24" s="34" t="str">
        <f t="shared" si="0"/>
        <v/>
      </c>
    </row>
    <row r="25" spans="1:10" x14ac:dyDescent="0.25">
      <c r="A25" s="32" t="s">
        <v>97</v>
      </c>
      <c r="B25" s="32" t="s">
        <v>103</v>
      </c>
      <c r="C25" s="32" t="s">
        <v>157</v>
      </c>
      <c r="D25" s="32" t="s">
        <v>99</v>
      </c>
      <c r="E25" s="34">
        <v>1</v>
      </c>
      <c r="F25" s="35">
        <v>4.2999999999999997E-2</v>
      </c>
      <c r="G25" s="36">
        <v>14</v>
      </c>
      <c r="H25" s="36">
        <v>14</v>
      </c>
      <c r="I25" s="37"/>
      <c r="J25" s="34" t="str">
        <f t="shared" si="0"/>
        <v/>
      </c>
    </row>
    <row r="26" spans="1:10" x14ac:dyDescent="0.25">
      <c r="A26" s="32" t="s">
        <v>97</v>
      </c>
      <c r="B26" s="32" t="s">
        <v>103</v>
      </c>
      <c r="C26" s="32" t="s">
        <v>162</v>
      </c>
      <c r="D26" s="32" t="s">
        <v>100</v>
      </c>
      <c r="E26" s="34">
        <v>1</v>
      </c>
      <c r="F26" s="35">
        <v>0.125</v>
      </c>
      <c r="G26" s="36">
        <v>5</v>
      </c>
      <c r="H26" s="36">
        <v>20.9</v>
      </c>
      <c r="I26" s="37"/>
      <c r="J26" s="34" t="str">
        <f t="shared" si="0"/>
        <v/>
      </c>
    </row>
    <row r="27" spans="1:10" x14ac:dyDescent="0.25">
      <c r="A27" s="32" t="s">
        <v>97</v>
      </c>
      <c r="B27" s="32" t="s">
        <v>103</v>
      </c>
      <c r="C27" s="32" t="s">
        <v>107</v>
      </c>
      <c r="D27" s="32" t="s">
        <v>56</v>
      </c>
      <c r="E27" s="34">
        <v>1</v>
      </c>
      <c r="F27" s="35">
        <v>1.6E-2</v>
      </c>
      <c r="G27" s="36">
        <v>2.1</v>
      </c>
      <c r="H27" s="36">
        <v>2.7</v>
      </c>
      <c r="I27" s="37"/>
      <c r="J27" s="34" t="str">
        <f t="shared" si="0"/>
        <v/>
      </c>
    </row>
    <row r="28" spans="1:10" x14ac:dyDescent="0.25">
      <c r="A28" s="32" t="s">
        <v>97</v>
      </c>
      <c r="B28" s="32" t="s">
        <v>103</v>
      </c>
      <c r="C28" s="32" t="s">
        <v>107</v>
      </c>
      <c r="D28" s="32" t="s">
        <v>99</v>
      </c>
      <c r="E28" s="34">
        <v>1</v>
      </c>
      <c r="F28" s="35">
        <v>7.0999999999999994E-2</v>
      </c>
      <c r="G28" s="36">
        <v>1.5</v>
      </c>
      <c r="H28" s="36">
        <v>11.9</v>
      </c>
      <c r="I28" s="37"/>
      <c r="J28" s="34" t="str">
        <f t="shared" si="0"/>
        <v/>
      </c>
    </row>
    <row r="29" spans="1:10" x14ac:dyDescent="0.25">
      <c r="A29" s="32" t="s">
        <v>97</v>
      </c>
      <c r="B29" s="32" t="s">
        <v>155</v>
      </c>
      <c r="C29" s="32" t="s">
        <v>148</v>
      </c>
      <c r="D29" s="32" t="s">
        <v>100</v>
      </c>
      <c r="E29" s="34">
        <v>1</v>
      </c>
      <c r="F29" s="35">
        <v>0.106</v>
      </c>
      <c r="G29" s="36">
        <v>17</v>
      </c>
      <c r="H29" s="36">
        <v>17.7</v>
      </c>
      <c r="I29" s="37"/>
      <c r="J29" s="34" t="str">
        <f t="shared" si="0"/>
        <v/>
      </c>
    </row>
    <row r="30" spans="1:10" x14ac:dyDescent="0.25">
      <c r="A30" s="32" t="s">
        <v>97</v>
      </c>
      <c r="B30" s="32" t="s">
        <v>156</v>
      </c>
      <c r="C30" s="32" t="s">
        <v>156</v>
      </c>
      <c r="D30" s="32" t="s">
        <v>56</v>
      </c>
      <c r="E30" s="34">
        <v>1</v>
      </c>
      <c r="F30" s="35">
        <v>6.0000000000000001E-3</v>
      </c>
      <c r="G30" s="36">
        <v>1</v>
      </c>
      <c r="H30" s="36">
        <v>1</v>
      </c>
      <c r="I30" s="37"/>
      <c r="J30" s="34" t="str">
        <f t="shared" si="0"/>
        <v/>
      </c>
    </row>
    <row r="31" spans="1:10" x14ac:dyDescent="0.25">
      <c r="A31" s="32" t="s">
        <v>97</v>
      </c>
      <c r="B31" s="32" t="s">
        <v>107</v>
      </c>
      <c r="C31" s="32" t="s">
        <v>155</v>
      </c>
      <c r="D31" s="32" t="s">
        <v>100</v>
      </c>
      <c r="E31" s="34">
        <v>1</v>
      </c>
      <c r="F31" s="35">
        <v>0.125</v>
      </c>
      <c r="G31" s="36">
        <v>5</v>
      </c>
      <c r="H31" s="36">
        <v>20.9</v>
      </c>
      <c r="I31" s="37"/>
      <c r="J31" s="34" t="str">
        <f t="shared" si="0"/>
        <v/>
      </c>
    </row>
    <row r="32" spans="1:10" x14ac:dyDescent="0.25">
      <c r="A32" s="38" t="s">
        <v>111</v>
      </c>
      <c r="B32" s="38"/>
      <c r="C32" s="38"/>
      <c r="D32" s="38"/>
      <c r="E32" s="39">
        <f>SUM(E8:E31)</f>
        <v>26</v>
      </c>
      <c r="F32" s="38"/>
      <c r="G32" s="38"/>
      <c r="H32" s="38"/>
      <c r="I32" s="38"/>
      <c r="J32" s="39">
        <f>SUM(J8:J31)</f>
        <v>0</v>
      </c>
    </row>
    <row r="34" spans="1:10" x14ac:dyDescent="0.25">
      <c r="A34" s="31" t="s">
        <v>163</v>
      </c>
      <c r="B34" s="16"/>
      <c r="C34" s="16"/>
      <c r="D34" s="16"/>
      <c r="E34" s="16"/>
      <c r="F34" s="16"/>
      <c r="G34" s="16"/>
      <c r="H34" s="16"/>
      <c r="I34" s="16"/>
      <c r="J34" s="16"/>
    </row>
    <row r="35" spans="1:10" x14ac:dyDescent="0.25">
      <c r="A35" s="32" t="s">
        <v>163</v>
      </c>
      <c r="B35" s="32" t="s">
        <v>164</v>
      </c>
      <c r="C35" s="32" t="s">
        <v>103</v>
      </c>
      <c r="D35" s="32" t="s">
        <v>99</v>
      </c>
      <c r="E35" s="34">
        <v>2</v>
      </c>
      <c r="F35" s="35">
        <v>5.6000000000000001E-2</v>
      </c>
      <c r="G35" s="36">
        <v>11</v>
      </c>
      <c r="H35" s="36">
        <v>11.1</v>
      </c>
      <c r="I35" s="37"/>
      <c r="J35" s="34" t="str">
        <f>IF(ISNUMBER(I35),E35*I35,"")</f>
        <v/>
      </c>
    </row>
    <row r="36" spans="1:10" x14ac:dyDescent="0.25">
      <c r="A36" s="32" t="s">
        <v>163</v>
      </c>
      <c r="B36" s="32" t="s">
        <v>147</v>
      </c>
      <c r="C36" s="32" t="s">
        <v>108</v>
      </c>
      <c r="D36" s="32" t="s">
        <v>56</v>
      </c>
      <c r="E36" s="34">
        <v>1</v>
      </c>
      <c r="F36" s="35">
        <v>1E-3</v>
      </c>
      <c r="G36" s="36">
        <v>1</v>
      </c>
      <c r="H36" s="36">
        <v>1</v>
      </c>
      <c r="I36" s="37"/>
      <c r="J36" s="34" t="str">
        <f>IF(ISNUMBER(I36),E36*I36,"")</f>
        <v/>
      </c>
    </row>
    <row r="37" spans="1:10" x14ac:dyDescent="0.25">
      <c r="A37" s="32" t="s">
        <v>163</v>
      </c>
      <c r="B37" s="32" t="s">
        <v>162</v>
      </c>
      <c r="C37" s="32" t="s">
        <v>103</v>
      </c>
      <c r="D37" s="32" t="s">
        <v>99</v>
      </c>
      <c r="E37" s="34">
        <v>15</v>
      </c>
      <c r="F37" s="35">
        <v>4.6899999999999997E-2</v>
      </c>
      <c r="G37" s="36">
        <v>8.4</v>
      </c>
      <c r="H37" s="36">
        <v>8.9</v>
      </c>
      <c r="I37" s="37"/>
      <c r="J37" s="34" t="str">
        <f>IF(ISNUMBER(I37),E37*I37,"")</f>
        <v/>
      </c>
    </row>
    <row r="38" spans="1:10" x14ac:dyDescent="0.25">
      <c r="A38" s="38" t="s">
        <v>165</v>
      </c>
      <c r="B38" s="38"/>
      <c r="C38" s="38"/>
      <c r="D38" s="38"/>
      <c r="E38" s="39">
        <f>SUM(E35:E37)</f>
        <v>18</v>
      </c>
      <c r="F38" s="38"/>
      <c r="G38" s="38"/>
      <c r="H38" s="38"/>
      <c r="I38" s="38"/>
      <c r="J38" s="39">
        <f>SUM(J35:J37)</f>
        <v>0</v>
      </c>
    </row>
    <row r="40" spans="1:10" x14ac:dyDescent="0.25">
      <c r="A40" s="2" t="s">
        <v>166</v>
      </c>
    </row>
  </sheetData>
  <sheetProtection password="A77B" sheet="1" objects="1" scenarios="1" formatCells="0" sort="0" autoFilter="0"/>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45"/>
  <sheetViews>
    <sheetView zoomScaleNormal="100" workbookViewId="0"/>
  </sheetViews>
  <sheetFormatPr defaultColWidth="8.7109375" defaultRowHeight="15" x14ac:dyDescent="0.25"/>
  <cols>
    <col min="2" max="2" width="40" customWidth="1"/>
    <col min="3" max="3" width="16" customWidth="1"/>
    <col min="4" max="5" width="20" customWidth="1"/>
    <col min="6" max="6" width="16" customWidth="1"/>
  </cols>
  <sheetData>
    <row r="1" spans="2:6" ht="19.5" x14ac:dyDescent="0.3">
      <c r="B1" s="1" t="s">
        <v>167</v>
      </c>
    </row>
    <row r="2" spans="2:6" x14ac:dyDescent="0.25">
      <c r="B2" s="2" t="s">
        <v>168</v>
      </c>
    </row>
    <row r="5" spans="2:6" x14ac:dyDescent="0.25">
      <c r="B5" s="3" t="s">
        <v>169</v>
      </c>
      <c r="C5" s="4"/>
      <c r="D5" s="4"/>
      <c r="E5" s="4"/>
      <c r="F5" s="4"/>
    </row>
    <row r="6" spans="2:6" ht="25.5" x14ac:dyDescent="0.25">
      <c r="B6" s="30" t="s">
        <v>170</v>
      </c>
      <c r="C6" s="30" t="s">
        <v>49</v>
      </c>
      <c r="D6" s="30" t="s">
        <v>171</v>
      </c>
      <c r="E6" s="30" t="s">
        <v>172</v>
      </c>
      <c r="F6" s="30" t="s">
        <v>173</v>
      </c>
    </row>
    <row r="7" spans="2:6" x14ac:dyDescent="0.25">
      <c r="B7" s="32" t="s">
        <v>55</v>
      </c>
      <c r="C7" s="34">
        <f>SUM('1. Forfragt i Danmark'!$B$9:$B$24)</f>
        <v>699</v>
      </c>
      <c r="D7" s="34">
        <f>SUM('1. Forfragt i Danmark'!$G$9:$G$24)+SUM('1. Forfragt i Danmark'!$I$9:$I$24)+SUM('1. Forfragt i Danmark'!$K$9:$K$24)+SUM('1. Forfragt i Danmark'!$M$9:$M$24)+SUM('1. Forfragt i Danmark'!$O$9:$O$24)</f>
        <v>0</v>
      </c>
      <c r="E7" s="34">
        <f>$D7/2</f>
        <v>0</v>
      </c>
      <c r="F7" s="34">
        <f>SUMPRODUCT((ISNUMBER('1. Forfragt i Danmark'!$F$9:$F$24)=FALSE())*('1. Forfragt i Danmark'!$F$9:$F$24&lt;&gt;"-"))+SUMPRODUCT((ISNUMBER('1. Forfragt i Danmark'!$H$9:$H$24)=FALSE())*('1. Forfragt i Danmark'!$H$9:$H$24&lt;&gt;"-"))+SUMPRODUCT((ISNUMBER('1. Forfragt i Danmark'!$J$9:$J$24)=FALSE())*('1. Forfragt i Danmark'!$J$9:$J$24&lt;&gt;"-"))+SUMPRODUCT((ISNUMBER('1. Forfragt i Danmark'!$L$9:$L$24)=FALSE())*('1. Forfragt i Danmark'!$L$9:$L$24&lt;&gt;"-"))+SUMPRODUCT((ISNUMBER('1. Forfragt i Danmark'!$N$9:$N$24)=FALSE())*('1. Forfragt i Danmark'!$N$9:$N$24&lt;&gt;"-"))</f>
        <v>63</v>
      </c>
    </row>
    <row r="8" spans="2:6" x14ac:dyDescent="0.25">
      <c r="B8" s="32" t="s">
        <v>73</v>
      </c>
      <c r="C8" s="34">
        <f>SUM('1. Forfragt i Danmark'!$B$26:$B$34)</f>
        <v>60</v>
      </c>
      <c r="D8" s="34">
        <f>SUM('1. Forfragt i Danmark'!$G$26:$G$34)+SUM('1. Forfragt i Danmark'!$I$26:$I$34)+SUM('1. Forfragt i Danmark'!$K$26:$K$34)+SUM('1. Forfragt i Danmark'!$M$26:$M$34)+SUM('1. Forfragt i Danmark'!$O$26:$O$34)</f>
        <v>0</v>
      </c>
      <c r="E8" s="34">
        <f>$D8/2</f>
        <v>0</v>
      </c>
      <c r="F8" s="34">
        <f>SUMPRODUCT((ISNUMBER('1. Forfragt i Danmark'!$F$26:$F$34)=FALSE())*('1. Forfragt i Danmark'!$F$26:$F$34&lt;&gt;"-"))+SUMPRODUCT((ISNUMBER('1. Forfragt i Danmark'!$H$26:$H$34)=FALSE())*('1. Forfragt i Danmark'!$H$26:$H$34&lt;&gt;"-"))+SUMPRODUCT((ISNUMBER('1. Forfragt i Danmark'!$J$26:$J$34)=FALSE())*('1. Forfragt i Danmark'!$J$26:$J$34&lt;&gt;"-"))+SUMPRODUCT((ISNUMBER('1. Forfragt i Danmark'!$L$26:$L$34)=FALSE())*('1. Forfragt i Danmark'!$L$26:$L$34&lt;&gt;"-"))+SUMPRODUCT((ISNUMBER('1. Forfragt i Danmark'!$N$26:$N$34)=FALSE())*('1. Forfragt i Danmark'!$N$26:$N$34&lt;&gt;"-"))</f>
        <v>19</v>
      </c>
    </row>
    <row r="9" spans="2:6" x14ac:dyDescent="0.25">
      <c r="B9" s="38" t="s">
        <v>74</v>
      </c>
      <c r="C9" s="39">
        <f>SUM(C7:C8)</f>
        <v>759</v>
      </c>
      <c r="D9" s="39">
        <f>SUM(D7:D8)</f>
        <v>0</v>
      </c>
      <c r="E9" s="39">
        <f>SUM(E7:E8)</f>
        <v>0</v>
      </c>
      <c r="F9" s="39">
        <f>SUM(F7:F8)</f>
        <v>82</v>
      </c>
    </row>
    <row r="11" spans="2:6" x14ac:dyDescent="0.25">
      <c r="B11" s="3" t="s">
        <v>174</v>
      </c>
      <c r="C11" s="4"/>
      <c r="D11" s="4"/>
      <c r="E11" s="4"/>
      <c r="F11" s="4"/>
    </row>
    <row r="12" spans="2:6" ht="25.5" x14ac:dyDescent="0.25">
      <c r="B12" s="30" t="s">
        <v>89</v>
      </c>
      <c r="C12" s="30" t="s">
        <v>49</v>
      </c>
      <c r="D12" s="30" t="s">
        <v>171</v>
      </c>
      <c r="E12" s="30" t="s">
        <v>172</v>
      </c>
      <c r="F12" s="30" t="s">
        <v>173</v>
      </c>
    </row>
    <row r="13" spans="2:6" x14ac:dyDescent="0.25">
      <c r="B13" s="32" t="s">
        <v>97</v>
      </c>
      <c r="C13" s="34">
        <f>'2. Danmark - Grønland'!E46</f>
        <v>1271</v>
      </c>
      <c r="D13" s="34">
        <f>'2. Danmark - Grønland'!J46</f>
        <v>0</v>
      </c>
      <c r="E13" s="34">
        <f t="shared" ref="E13:E18" si="0">$D13/2</f>
        <v>0</v>
      </c>
      <c r="F13" s="34">
        <f>COUNTBLANK('2. Danmark - Grønland'!$I$8:$I$45)</f>
        <v>38</v>
      </c>
    </row>
    <row r="14" spans="2:6" x14ac:dyDescent="0.25">
      <c r="B14" s="32" t="s">
        <v>112</v>
      </c>
      <c r="C14" s="34">
        <f>'2. Danmark - Grønland'!E59</f>
        <v>68</v>
      </c>
      <c r="D14" s="34">
        <f>'2. Danmark - Grønland'!J59</f>
        <v>0</v>
      </c>
      <c r="E14" s="34">
        <f t="shared" si="0"/>
        <v>0</v>
      </c>
      <c r="F14" s="34">
        <f>COUNTBLANK('2. Danmark - Grønland'!$I$49:$I$58)</f>
        <v>10</v>
      </c>
    </row>
    <row r="15" spans="2:6" x14ac:dyDescent="0.25">
      <c r="B15" s="32" t="s">
        <v>116</v>
      </c>
      <c r="C15" s="34">
        <f>'2. Danmark - Grønland'!E118</f>
        <v>2792</v>
      </c>
      <c r="D15" s="34">
        <f>'2. Danmark - Grønland'!J118</f>
        <v>0</v>
      </c>
      <c r="E15" s="34">
        <f t="shared" si="0"/>
        <v>0</v>
      </c>
      <c r="F15" s="34">
        <f>COUNTBLANK('2. Danmark - Grønland'!$I$62:$I$117)</f>
        <v>56</v>
      </c>
    </row>
    <row r="16" spans="2:6" x14ac:dyDescent="0.25">
      <c r="B16" s="32" t="s">
        <v>133</v>
      </c>
      <c r="C16" s="34">
        <f>'2. Danmark - Grønland'!E158</f>
        <v>193</v>
      </c>
      <c r="D16" s="34">
        <f>'2. Danmark - Grønland'!J158</f>
        <v>0</v>
      </c>
      <c r="E16" s="34">
        <f t="shared" si="0"/>
        <v>0</v>
      </c>
      <c r="F16" s="34">
        <f>COUNTBLANK('2. Danmark - Grønland'!$I$121:$I$157)</f>
        <v>37</v>
      </c>
    </row>
    <row r="17" spans="2:6" x14ac:dyDescent="0.25">
      <c r="B17" s="32" t="s">
        <v>135</v>
      </c>
      <c r="C17" s="34">
        <f>'2. Danmark - Grønland'!E199</f>
        <v>151</v>
      </c>
      <c r="D17" s="34">
        <f>'2. Danmark - Grønland'!J199</f>
        <v>0</v>
      </c>
      <c r="E17" s="34">
        <f t="shared" si="0"/>
        <v>0</v>
      </c>
      <c r="F17" s="34">
        <f>COUNTBLANK('2. Danmark - Grønland'!$I$161:$I$198)</f>
        <v>38</v>
      </c>
    </row>
    <row r="18" spans="2:6" x14ac:dyDescent="0.25">
      <c r="B18" s="32" t="s">
        <v>137</v>
      </c>
      <c r="C18" s="34">
        <f>'2. Danmark - Grønland'!E206</f>
        <v>4</v>
      </c>
      <c r="D18" s="34">
        <f>'2. Danmark - Grønland'!J206</f>
        <v>0</v>
      </c>
      <c r="E18" s="34">
        <f t="shared" si="0"/>
        <v>0</v>
      </c>
      <c r="F18" s="34">
        <f>COUNTBLANK('2. Danmark - Grønland'!$I$202:$I$205)</f>
        <v>4</v>
      </c>
    </row>
    <row r="19" spans="2:6" x14ac:dyDescent="0.25">
      <c r="B19" s="38" t="s">
        <v>74</v>
      </c>
      <c r="C19" s="39">
        <f>SUM(C13:C18)</f>
        <v>4479</v>
      </c>
      <c r="D19" s="39">
        <f>SUM(D13:D18)</f>
        <v>0</v>
      </c>
      <c r="E19" s="39">
        <f>SUM(E13:E18)</f>
        <v>0</v>
      </c>
      <c r="F19" s="39">
        <f>SUM(F13:F18)</f>
        <v>183</v>
      </c>
    </row>
    <row r="21" spans="2:6" x14ac:dyDescent="0.25">
      <c r="B21" s="3" t="s">
        <v>175</v>
      </c>
      <c r="C21" s="4"/>
      <c r="D21" s="4"/>
      <c r="E21" s="4"/>
      <c r="F21" s="4"/>
    </row>
    <row r="22" spans="2:6" ht="25.5" x14ac:dyDescent="0.25">
      <c r="B22" s="30" t="s">
        <v>89</v>
      </c>
      <c r="C22" s="30" t="s">
        <v>49</v>
      </c>
      <c r="D22" s="30" t="s">
        <v>171</v>
      </c>
      <c r="E22" s="30" t="s">
        <v>172</v>
      </c>
      <c r="F22" s="30" t="s">
        <v>173</v>
      </c>
    </row>
    <row r="23" spans="2:6" x14ac:dyDescent="0.25">
      <c r="B23" s="32" t="s">
        <v>116</v>
      </c>
      <c r="C23" s="34">
        <f>'3. Internt Grønland - søfragt'!E52</f>
        <v>67</v>
      </c>
      <c r="D23" s="34">
        <f>'3. Internt Grønland - søfragt'!J52</f>
        <v>0</v>
      </c>
      <c r="E23" s="34">
        <f>$D23/2</f>
        <v>0</v>
      </c>
      <c r="F23" s="34">
        <f>COUNTBLANK('3. Internt Grønland - søfragt'!$I$8:$I$51)</f>
        <v>44</v>
      </c>
    </row>
    <row r="24" spans="2:6" x14ac:dyDescent="0.25">
      <c r="B24" s="32" t="s">
        <v>133</v>
      </c>
      <c r="C24" s="34">
        <f>'3. Internt Grønland - søfragt'!E57</f>
        <v>2</v>
      </c>
      <c r="D24" s="34">
        <f>'3. Internt Grønland - søfragt'!J57</f>
        <v>0</v>
      </c>
      <c r="E24" s="34">
        <f>$D24/2</f>
        <v>0</v>
      </c>
      <c r="F24" s="34">
        <f>COUNTBLANK('3. Internt Grønland - søfragt'!$I$55:$I$56)</f>
        <v>2</v>
      </c>
    </row>
    <row r="25" spans="2:6" x14ac:dyDescent="0.25">
      <c r="B25" s="38" t="s">
        <v>74</v>
      </c>
      <c r="C25" s="39">
        <f>SUM(C23:C24)</f>
        <v>69</v>
      </c>
      <c r="D25" s="39">
        <f>SUM(D23:D24)</f>
        <v>0</v>
      </c>
      <c r="E25" s="39">
        <f>SUM(E23:E24)</f>
        <v>0</v>
      </c>
      <c r="F25" s="39">
        <f>SUM(F23:F24)</f>
        <v>46</v>
      </c>
    </row>
    <row r="27" spans="2:6" x14ac:dyDescent="0.25">
      <c r="B27" s="3" t="s">
        <v>176</v>
      </c>
      <c r="C27" s="4"/>
      <c r="D27" s="4"/>
      <c r="E27" s="4"/>
      <c r="F27" s="4"/>
    </row>
    <row r="28" spans="2:6" ht="25.5" x14ac:dyDescent="0.25">
      <c r="B28" s="30" t="s">
        <v>89</v>
      </c>
      <c r="C28" s="30" t="s">
        <v>49</v>
      </c>
      <c r="D28" s="30" t="s">
        <v>171</v>
      </c>
      <c r="E28" s="30" t="s">
        <v>172</v>
      </c>
      <c r="F28" s="30" t="s">
        <v>173</v>
      </c>
    </row>
    <row r="29" spans="2:6" x14ac:dyDescent="0.25">
      <c r="B29" s="32" t="s">
        <v>97</v>
      </c>
      <c r="C29" s="34">
        <f>'4. Internt Grønland - luftfragt'!E32</f>
        <v>26</v>
      </c>
      <c r="D29" s="34">
        <f>'4. Internt Grønland - luftfragt'!J32</f>
        <v>0</v>
      </c>
      <c r="E29" s="34">
        <f>$D29/2</f>
        <v>0</v>
      </c>
      <c r="F29" s="34">
        <f>COUNTBLANK('4. Internt Grønland - luftfragt'!$I$8:$I$31)</f>
        <v>24</v>
      </c>
    </row>
    <row r="30" spans="2:6" x14ac:dyDescent="0.25">
      <c r="B30" s="32" t="s">
        <v>163</v>
      </c>
      <c r="C30" s="34">
        <f>'4. Internt Grønland - luftfragt'!E38</f>
        <v>18</v>
      </c>
      <c r="D30" s="34">
        <f>'4. Internt Grønland - luftfragt'!J38</f>
        <v>0</v>
      </c>
      <c r="E30" s="34">
        <f>$D30/2</f>
        <v>0</v>
      </c>
      <c r="F30" s="34">
        <f>COUNTBLANK('4. Internt Grønland - luftfragt'!$I$35:$I$37)</f>
        <v>3</v>
      </c>
    </row>
    <row r="31" spans="2:6" x14ac:dyDescent="0.25">
      <c r="B31" s="38" t="s">
        <v>74</v>
      </c>
      <c r="C31" s="39">
        <f>SUM(C29:C30)</f>
        <v>44</v>
      </c>
      <c r="D31" s="39">
        <f>SUM(D29:D30)</f>
        <v>0</v>
      </c>
      <c r="E31" s="39">
        <f>SUM(E29:E30)</f>
        <v>0</v>
      </c>
      <c r="F31" s="39">
        <f>SUM(F29:F30)</f>
        <v>27</v>
      </c>
    </row>
    <row r="33" spans="2:6" x14ac:dyDescent="0.25">
      <c r="B33" s="40" t="s">
        <v>177</v>
      </c>
      <c r="C33" s="41">
        <f>$C$9+$C$19+$C$25+$C$31</f>
        <v>5351</v>
      </c>
      <c r="D33" s="41">
        <f>$D$9+$D$19+$D$25+$D$31</f>
        <v>0</v>
      </c>
      <c r="E33" s="41">
        <f>$E$9+$E$19+$E$25+$E$31</f>
        <v>0</v>
      </c>
      <c r="F33" s="41">
        <f>$F$9+$F$19+$F$25+$F$31</f>
        <v>338</v>
      </c>
    </row>
    <row r="35" spans="2:6" x14ac:dyDescent="0.25">
      <c r="B35" s="2" t="s">
        <v>178</v>
      </c>
      <c r="C35" s="42"/>
      <c r="D35" s="42"/>
      <c r="E35" s="42"/>
      <c r="F35" s="42"/>
    </row>
    <row r="36" spans="2:6" ht="24" x14ac:dyDescent="0.25">
      <c r="B36" s="43" t="s">
        <v>179</v>
      </c>
      <c r="C36" s="44"/>
      <c r="D36" s="44"/>
      <c r="E36" s="44"/>
      <c r="F36" s="44"/>
    </row>
    <row r="37" spans="2:6" x14ac:dyDescent="0.25">
      <c r="B37" s="42"/>
      <c r="C37" s="45"/>
      <c r="D37" s="45"/>
      <c r="E37" s="42"/>
      <c r="F37" s="45"/>
    </row>
    <row r="38" spans="2:6" x14ac:dyDescent="0.25">
      <c r="B38" s="42"/>
      <c r="C38" s="45"/>
      <c r="D38" s="45"/>
      <c r="E38" s="42"/>
      <c r="F38" s="45"/>
    </row>
    <row r="39" spans="2:6" x14ac:dyDescent="0.25">
      <c r="B39" s="42"/>
      <c r="C39" s="45"/>
      <c r="D39" s="45"/>
      <c r="E39" s="42"/>
      <c r="F39" s="45"/>
    </row>
    <row r="40" spans="2:6" x14ac:dyDescent="0.25">
      <c r="B40" s="42"/>
      <c r="C40" s="45"/>
      <c r="D40" s="45"/>
      <c r="E40" s="42"/>
      <c r="F40" s="45"/>
    </row>
    <row r="41" spans="2:6" x14ac:dyDescent="0.25">
      <c r="B41" s="42"/>
      <c r="C41" s="42"/>
      <c r="D41" s="42"/>
      <c r="E41" s="42"/>
      <c r="F41" s="42"/>
    </row>
    <row r="42" spans="2:6" x14ac:dyDescent="0.25">
      <c r="B42" s="42"/>
      <c r="C42" s="42"/>
      <c r="D42" s="42"/>
      <c r="E42" s="42"/>
      <c r="F42" s="42"/>
    </row>
    <row r="43" spans="2:6" x14ac:dyDescent="0.25">
      <c r="B43" s="42"/>
      <c r="C43" s="42"/>
      <c r="D43" s="42"/>
      <c r="E43" s="42"/>
      <c r="F43" s="42"/>
    </row>
    <row r="44" spans="2:6" x14ac:dyDescent="0.25">
      <c r="B44" s="42"/>
      <c r="C44" s="42"/>
      <c r="D44" s="42"/>
      <c r="E44" s="42"/>
      <c r="F44" s="42"/>
    </row>
    <row r="45" spans="2:6" x14ac:dyDescent="0.25">
      <c r="B45" s="42"/>
      <c r="C45" s="42"/>
      <c r="D45" s="42"/>
      <c r="E45" s="42"/>
      <c r="F45" s="42"/>
    </row>
  </sheetData>
  <sheetProtection password="A77B" sheet="1" objects="1" scenarios="1" formatCells="0" sort="0" autoFilter="0"/>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Regneark</vt:lpstr>
      </vt:variant>
      <vt:variant>
        <vt:i4>6</vt:i4>
      </vt:variant>
    </vt:vector>
  </HeadingPairs>
  <TitlesOfParts>
    <vt:vector size="6" baseType="lpstr">
      <vt:lpstr>Vejledning</vt:lpstr>
      <vt:lpstr>1. Forfragt i Danmark</vt:lpstr>
      <vt:lpstr>2. Danmark - Grønland</vt:lpstr>
      <vt:lpstr>3. Internt Grønland - søfragt</vt:lpstr>
      <vt:lpstr>4. Internt Grønland - luftfragt</vt:lpstr>
      <vt:lpstr>5. Sammenregning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Else Olsvig</dc:creator>
  <dc:description/>
  <cp:lastModifiedBy>Else Olsvig</cp:lastModifiedBy>
  <cp:revision>0</cp:revision>
  <dcterms:created xsi:type="dcterms:W3CDTF">2026-08-13T16:42:52Z</dcterms:created>
  <dcterms:modified xsi:type="dcterms:W3CDTF">2026-09-29T16:06:24Z</dcterms:modified>
  <dc:language>en-US</dc:language>
</cp:coreProperties>
</file>